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70" windowHeight="4605" firstSheet="19" activeTab="27"/>
  </bookViews>
  <sheets>
    <sheet name="RB1-5" sheetId="1" r:id="rId1"/>
    <sheet name="Exp6-11" sheetId="2" r:id="rId2"/>
    <sheet name="Rev12-13" sheetId="3" r:id="rId3"/>
    <sheet name="UndSto14" sheetId="4" r:id="rId4"/>
    <sheet name="Wex15" sheetId="5" r:id="rId5"/>
    <sheet name="Oak16" sheetId="6" r:id="rId6"/>
    <sheet name="MinBills17" sheetId="7" r:id="rId7"/>
    <sheet name="OthRev18" sheetId="8" r:id="rId8"/>
    <sheet name="BadDebt19" sheetId="9" r:id="rId9"/>
    <sheet name="PTO 20" sheetId="10" r:id="rId10"/>
    <sheet name="Incent 21" sheetId="11" r:id="rId11"/>
    <sheet name="Incent 22" sheetId="12" r:id="rId12"/>
    <sheet name="Incent 23" sheetId="13" r:id="rId13"/>
    <sheet name="Incent 24" sheetId="14" r:id="rId14"/>
    <sheet name="Stock 25" sheetId="15" r:id="rId15"/>
    <sheet name="Tickets 26" sheetId="16" r:id="rId16"/>
    <sheet name="Tickets 27" sheetId="17" r:id="rId17"/>
    <sheet name="State Tax 28" sheetId="18" r:id="rId18"/>
    <sheet name="Adv29" sheetId="19" r:id="rId19"/>
    <sheet name="Adv30" sheetId="20" r:id="rId20"/>
    <sheet name="Adv31" sheetId="21" r:id="rId21"/>
    <sheet name="Adv32" sheetId="22" r:id="rId22"/>
    <sheet name="Adv33" sheetId="23" r:id="rId23"/>
    <sheet name="Don34" sheetId="24" r:id="rId24"/>
    <sheet name="Don35" sheetId="25" r:id="rId25"/>
    <sheet name="Don36" sheetId="26" r:id="rId26"/>
    <sheet name="Res37" sheetId="27" r:id="rId27"/>
    <sheet name="PipeInt38" sheetId="28" r:id="rId28"/>
    <sheet name="Indus39" sheetId="29" r:id="rId29"/>
    <sheet name="Aircraft40" sheetId="30" r:id="rId30"/>
    <sheet name="R&amp;D41" sheetId="31" r:id="rId31"/>
  </sheets>
  <externalReferences>
    <externalReference r:id="rId34"/>
  </externalReferences>
  <definedNames>
    <definedName name="ADV_ADJ">'Adv29'!#REF!</definedName>
    <definedName name="advertisingscenario">'Adv29'!#REF!</definedName>
    <definedName name="AIRCRAFTSCENARIO">'Aircraft40'!#REF!</definedName>
    <definedName name="AVG_INCENTIVE">'Incent 21'!#REF!</definedName>
    <definedName name="BadDebtScenario">'BadDebt19'!#REF!</definedName>
    <definedName name="COMM_REV_CO">'[1]Revenue'!$F$351</definedName>
    <definedName name="COMM_REV_ID">'[1]Revenue'!$F$230</definedName>
    <definedName name="COMM_REV_UT">'[1]Revenue'!$F$201</definedName>
    <definedName name="COMM_REV_WY">'[1]Revenue'!$F$323</definedName>
    <definedName name="DONATIONSSCENARIO">'Don34'!#REF!</definedName>
    <definedName name="EXPENSESCENARIO">'Exp6-11'!$L$6:$R$573</definedName>
    <definedName name="INCENT_ADJ">'Incent 21'!#REF!</definedName>
    <definedName name="INSENTIVESCENARIO">'Incent 21'!#REF!</definedName>
    <definedName name="INTEGRITYSCENARIO">'PipeInt38'!$D$1:$D$25</definedName>
    <definedName name="MINBILLSCENARIO">'MinBills17'!#REF!</definedName>
    <definedName name="OAK_CITY">'[1]OakCity'!$G$22</definedName>
    <definedName name="OAKSCENARIO">'Oak16'!$C$5:$C$39</definedName>
    <definedName name="PHANTOMSCENARIO">'Stock 25'!#REF!</definedName>
    <definedName name="PHTMSTK_ADJ">'Stock 25'!#REF!</definedName>
    <definedName name="_xlnm.Print_Area" localSheetId="18">'Adv29'!$A$1:$N$38</definedName>
    <definedName name="_xlnm.Print_Area" localSheetId="19">'Adv30'!$A$1:$F$28</definedName>
    <definedName name="_xlnm.Print_Area" localSheetId="20">'Adv31'!$A$1:$F$30</definedName>
    <definedName name="_xlnm.Print_Area" localSheetId="21">'Adv32'!$A$1:$F$29</definedName>
    <definedName name="_xlnm.Print_Area" localSheetId="8">'BadDebt19'!$A$1:$J$56</definedName>
    <definedName name="_xlnm.Print_Area" localSheetId="23">'Don34'!$A$1:$H$41</definedName>
    <definedName name="_xlnm.Print_Area" localSheetId="1">'Exp6-11'!$A$1:$I$303</definedName>
    <definedName name="_xlnm.Print_Area" localSheetId="10">'Incent 21'!$B$1:$F$22</definedName>
    <definedName name="_xlnm.Print_Area" localSheetId="27">'PipeInt38'!$A$1:$D$20</definedName>
    <definedName name="_xlnm.Print_Area" localSheetId="0">'RB1-5'!$A$1:$I$294</definedName>
    <definedName name="_xlnm.Print_Area" localSheetId="2">'Rev12-13'!$A$1:$G$63</definedName>
    <definedName name="_xlnm.Print_Area" localSheetId="14">'Stock 25'!$A$1:$D$31</definedName>
    <definedName name="_xlnm.Print_Area" localSheetId="15">'Tickets 26'!$A$1:$H$44</definedName>
    <definedName name="_xlnm.Print_Area" localSheetId="16">'Tickets 27'!$A$2:$L$34</definedName>
    <definedName name="_xlnm.Print_Area" localSheetId="3">'UndSto14'!$A$1:$D$28</definedName>
    <definedName name="_xlnm.Print_Titles" localSheetId="1">'Exp6-11'!$3:$8</definedName>
    <definedName name="_xlnm.Print_Titles" localSheetId="0">'RB1-5'!$1:$7</definedName>
    <definedName name="_xlnm.Print_Titles" localSheetId="2">'Rev12-13'!$1:$1</definedName>
    <definedName name="PT_OTH_REV_UT">'[1]Other Rev'!$G$136</definedName>
    <definedName name="PT_OTH_REV_WY">'[1]Other Rev'!$G$140</definedName>
    <definedName name="PTOSCENARIO">'PTO 20'!#REF!</definedName>
    <definedName name="RESERVEACCRUALSCENARIO">'Res37'!$C$1:$C$63</definedName>
    <definedName name="SNG_REV_ID">'[1]Revenue'!$F$229</definedName>
    <definedName name="SNG_REV_UT">'[1]Revenue'!$F$200</definedName>
    <definedName name="SNG_REV_WY">'[1]Revenue'!$F$321</definedName>
    <definedName name="TICKETSCENARIO">'Tickets 26'!#REF!</definedName>
  </definedNames>
  <calcPr fullCalcOnLoad="1"/>
</workbook>
</file>

<file path=xl/sharedStrings.xml><?xml version="1.0" encoding="utf-8"?>
<sst xmlns="http://schemas.openxmlformats.org/spreadsheetml/2006/main" count="1373" uniqueCount="678">
  <si>
    <t>(A)</t>
  </si>
  <si>
    <t>(B)</t>
  </si>
  <si>
    <t>(E)</t>
  </si>
  <si>
    <t>A</t>
  </si>
  <si>
    <t>B</t>
  </si>
  <si>
    <t>(A - B)</t>
  </si>
  <si>
    <t>13 Month</t>
  </si>
  <si>
    <t>Average</t>
  </si>
  <si>
    <t xml:space="preserve">Balance </t>
  </si>
  <si>
    <t>FERC Acct</t>
  </si>
  <si>
    <t>Description</t>
  </si>
  <si>
    <t>Adjustment</t>
  </si>
  <si>
    <t>UTILITY RATE BASE</t>
  </si>
  <si>
    <t>NET UTILITY PLANT</t>
  </si>
  <si>
    <t>Gas Plant In Service</t>
  </si>
  <si>
    <t>Intangible Plant</t>
  </si>
  <si>
    <t>302</t>
  </si>
  <si>
    <t>Franchises &amp; Consents</t>
  </si>
  <si>
    <t>Distribution - Wyoming</t>
  </si>
  <si>
    <t>Distribution - Utah</t>
  </si>
  <si>
    <t>Total Intangible Plant</t>
  </si>
  <si>
    <t>Production &amp; Gathering Plant</t>
  </si>
  <si>
    <t>325</t>
  </si>
  <si>
    <t>Land &amp; Land Rights</t>
  </si>
  <si>
    <t>326...9</t>
  </si>
  <si>
    <t>Structures</t>
  </si>
  <si>
    <t>330</t>
  </si>
  <si>
    <t>Gas Wells - Construction</t>
  </si>
  <si>
    <t>331</t>
  </si>
  <si>
    <t>Gas Wells - Equipment</t>
  </si>
  <si>
    <t>332...4</t>
  </si>
  <si>
    <t>Field Lines &amp; Comp, Meas &amp; Reg St Eqpt</t>
  </si>
  <si>
    <t>336</t>
  </si>
  <si>
    <t>Purification Equipment</t>
  </si>
  <si>
    <t>337</t>
  </si>
  <si>
    <t>Other Equipment</t>
  </si>
  <si>
    <t>Total Production &amp; Gathering Plant</t>
  </si>
  <si>
    <t>Distribution Plant</t>
  </si>
  <si>
    <t>374</t>
  </si>
  <si>
    <t>Wyoming</t>
  </si>
  <si>
    <t>Utah</t>
  </si>
  <si>
    <t>Total</t>
  </si>
  <si>
    <t>375</t>
  </si>
  <si>
    <t>Structures &amp; Improvements</t>
  </si>
  <si>
    <t>376</t>
  </si>
  <si>
    <t>Mains</t>
  </si>
  <si>
    <t>Dist - Wy - Mains - SD</t>
  </si>
  <si>
    <t>Dist - Wy - Mains - LD</t>
  </si>
  <si>
    <t>Dist - Wy - Mains - Feeders</t>
  </si>
  <si>
    <t>Total Wyoming</t>
  </si>
  <si>
    <t>Dist - Ut - Mains - SD</t>
  </si>
  <si>
    <t>Dist - Ut - Mains - LD</t>
  </si>
  <si>
    <t>Dist - Ut - Mains - Feeders</t>
  </si>
  <si>
    <t>Total Utah</t>
  </si>
  <si>
    <t>377</t>
  </si>
  <si>
    <t>Compressor Station Equipment</t>
  </si>
  <si>
    <t>378</t>
  </si>
  <si>
    <t>Measuring &amp; Regulation Station Equip</t>
  </si>
  <si>
    <t>380</t>
  </si>
  <si>
    <t>Services</t>
  </si>
  <si>
    <t>381...2</t>
  </si>
  <si>
    <t>Meters &amp; Meter Installation</t>
  </si>
  <si>
    <t>383...4</t>
  </si>
  <si>
    <t>House Regulators &amp; Reg Installations</t>
  </si>
  <si>
    <t>387</t>
  </si>
  <si>
    <t>Asset Retirement Costs</t>
  </si>
  <si>
    <t>Total Distribution Plant</t>
  </si>
  <si>
    <t>389</t>
  </si>
  <si>
    <t>390</t>
  </si>
  <si>
    <t>391</t>
  </si>
  <si>
    <t>Office Furniture &amp; Equipment</t>
  </si>
  <si>
    <t>General</t>
  </si>
  <si>
    <t>392</t>
  </si>
  <si>
    <t>Transportation Equipment</t>
  </si>
  <si>
    <t>393</t>
  </si>
  <si>
    <t>Stores Equipment</t>
  </si>
  <si>
    <t>394</t>
  </si>
  <si>
    <t>Tools, Shop &amp; Garage Equipment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</si>
  <si>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</si>
  <si>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</si>
  <si>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</si>
  <si>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</si>
  <si>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</si>
  <si>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</si>
  <si>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</si>
  <si>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</si>
  <si>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Total General Plant</t>
  </si>
  <si>
    <t>101</t>
  </si>
  <si>
    <t>Production</t>
  </si>
  <si>
    <t>Gas Plant in Service</t>
  </si>
  <si>
    <t>Gas Plant Held For Future Use</t>
  </si>
  <si>
    <t>Complete Construction Not Yet Classified</t>
  </si>
  <si>
    <t>Accum Prov For Deprec - Gas Plant In Svc</t>
  </si>
  <si>
    <t>Accum Prov For Amort &amp; Depl - Gas Plant In Svc</t>
  </si>
  <si>
    <t>System Net Utility Plant</t>
  </si>
  <si>
    <t>WORKING CAPITAL</t>
  </si>
  <si>
    <t>Plant Materials &amp; Operating Supplies</t>
  </si>
  <si>
    <t>1641</t>
  </si>
  <si>
    <t>Gas Stored Underground</t>
  </si>
  <si>
    <t>165</t>
  </si>
  <si>
    <t>Prepayments</t>
  </si>
  <si>
    <t>190008</t>
  </si>
  <si>
    <t>Accum Deferred Income Tax Federal</t>
  </si>
  <si>
    <t>190009</t>
  </si>
  <si>
    <t>Accum Deferred Income Tax State</t>
  </si>
  <si>
    <t>Customer Deposits</t>
  </si>
  <si>
    <t>Misc Customer Credits</t>
  </si>
  <si>
    <t>Unclaimed Customer Deposits</t>
  </si>
  <si>
    <t>Deferred Investment Tax Credits</t>
  </si>
  <si>
    <t>Accum Deferred Income Taxes - Federal</t>
  </si>
  <si>
    <t>Accum Deferred Income Taxes - State</t>
  </si>
  <si>
    <t>282_108_008</t>
  </si>
  <si>
    <t>Deferred Fed &amp; State Taxes-QRS Transf</t>
  </si>
  <si>
    <t>System Working Capital (W/O WC Cash)</t>
  </si>
  <si>
    <t>RATE BASE (W/O Working Cap. Cash)</t>
  </si>
  <si>
    <t>BOOKED</t>
  </si>
  <si>
    <t>Line #</t>
  </si>
  <si>
    <t>UTILITY OPERATING EXPENSES</t>
  </si>
  <si>
    <t>GAS PURCHASE EXPENSES</t>
  </si>
  <si>
    <t>OPERATION AND MAINTENANCE EXPENSES</t>
  </si>
  <si>
    <t>Production Expenses</t>
  </si>
  <si>
    <t>Gas Used for Compressor Station Fuel</t>
  </si>
  <si>
    <t>Gas Used for Other Utility Operations</t>
  </si>
  <si>
    <t>Total Production Expenses</t>
  </si>
  <si>
    <t>Distribution Operations &amp; Maintenance Expenses</t>
  </si>
  <si>
    <t xml:space="preserve"> </t>
  </si>
  <si>
    <t>Operation Supervision &amp; Engineering</t>
  </si>
  <si>
    <t>Distribution Load Dispatching</t>
  </si>
  <si>
    <t>Compressor Station Labor &amp; Expenses</t>
  </si>
  <si>
    <t>Compressor Station Fuel &amp; Power</t>
  </si>
  <si>
    <t>Mains &amp; Service Expenses</t>
  </si>
  <si>
    <t>Measuring &amp; Regulating Station Expenses</t>
  </si>
  <si>
    <t>Meter &amp; House Regulator Expenses</t>
  </si>
  <si>
    <t>Customer Installations Expenses</t>
  </si>
  <si>
    <t>Other Expenses</t>
  </si>
  <si>
    <t>Rents</t>
  </si>
  <si>
    <t>Maintenance Supervision &amp; Engineering</t>
  </si>
  <si>
    <t>Maintenance of Structures &amp; Improvements</t>
  </si>
  <si>
    <t>Maintenance of Mains</t>
  </si>
  <si>
    <t>Maint of Compressor Station Equipment</t>
  </si>
  <si>
    <t>Maint of Meas. &amp; Reg. Station Equipment</t>
  </si>
  <si>
    <t>Maintenance of Services</t>
  </si>
  <si>
    <t>Maintenance of Meters &amp; House Regulators</t>
  </si>
  <si>
    <t>Maintenance of Communication Equipment</t>
  </si>
  <si>
    <t>Maintenance of Other Equipment</t>
  </si>
  <si>
    <t>System Total Distribution O&amp;M Expenses</t>
  </si>
  <si>
    <t>Utah Distribution O&amp;M Expenses</t>
  </si>
  <si>
    <t>Wyoming Distribution O&amp;M Expenses</t>
  </si>
  <si>
    <t>Customer Accounts Expense</t>
  </si>
  <si>
    <t>Supervision</t>
  </si>
  <si>
    <t>Meter Reading Expense</t>
  </si>
  <si>
    <t>Customer Records Expense</t>
  </si>
  <si>
    <t>Collection Expense</t>
  </si>
  <si>
    <t>Interest Exp - Customer Security Deposits</t>
  </si>
  <si>
    <t>Uncollectible Accounts</t>
  </si>
  <si>
    <t>NON DNG</t>
  </si>
  <si>
    <t>Miscellaneous Expense</t>
  </si>
  <si>
    <t>System Total Customer Accounts Exp</t>
  </si>
  <si>
    <t>Utah Customer Accounts Expenses</t>
  </si>
  <si>
    <t>Wyoming Customer Accounts Expenses</t>
  </si>
  <si>
    <t>Customer Service &amp; Information Expense</t>
  </si>
  <si>
    <t>Customer Assistance Expense</t>
  </si>
  <si>
    <t>Info &amp; Instructional Advertising Expense</t>
  </si>
  <si>
    <t>Misc Customer Service &amp; Info Expense</t>
  </si>
  <si>
    <t>System Total Cust Service &amp; Info Exp</t>
  </si>
  <si>
    <t>Utah Total Cust Service &amp; Info Exp</t>
  </si>
  <si>
    <t>Wyoming Total Cust Service &amp; Info Exp</t>
  </si>
  <si>
    <t>Administrative &amp; General Expense</t>
  </si>
  <si>
    <t>Administrative &amp; General Salaries</t>
  </si>
  <si>
    <t>Office Supplies &amp; Expenses</t>
  </si>
  <si>
    <t>Administrative Expenses Transferred</t>
  </si>
  <si>
    <t>Outside Services Employed</t>
  </si>
  <si>
    <t>Property Insurance</t>
  </si>
  <si>
    <t>Injuries &amp; Damages</t>
  </si>
  <si>
    <t>Employee Pensions &amp; Benefits</t>
  </si>
  <si>
    <t>928</t>
  </si>
  <si>
    <t>Regulatory Expense</t>
  </si>
  <si>
    <t>General Advertising Expenses</t>
  </si>
  <si>
    <t>Miscellaneous General Expenses</t>
  </si>
  <si>
    <t>935</t>
  </si>
  <si>
    <t>Maintenance of General Plant</t>
  </si>
  <si>
    <t>Total Administrative &amp; General Expense</t>
  </si>
  <si>
    <t>TOTAL O &amp; M</t>
  </si>
  <si>
    <t>Other Operating Expenses</t>
  </si>
  <si>
    <t>Depreciation Expense</t>
  </si>
  <si>
    <t>Total Depreciation Expense</t>
  </si>
  <si>
    <t>Amortization and Depletion</t>
  </si>
  <si>
    <t>Total Amortization Expense</t>
  </si>
  <si>
    <t>Total Depreciation, Deplec &amp; Amort</t>
  </si>
  <si>
    <t>Tax Expenses</t>
  </si>
  <si>
    <t>Taxes Other Than Income Taxes</t>
  </si>
  <si>
    <t>Total Other Taxes</t>
  </si>
  <si>
    <t>Income Taxes - Federal</t>
  </si>
  <si>
    <t>Income Taxes - State</t>
  </si>
  <si>
    <t>Deferred Income Taxes</t>
  </si>
  <si>
    <t>Deferred Income Tax Credit</t>
  </si>
  <si>
    <t>Investment Tax Credit Adjustment</t>
  </si>
  <si>
    <t>South Georgia Amortization</t>
  </si>
  <si>
    <t>Section 29 Tax Credits</t>
  </si>
  <si>
    <t>Total Tax Expenses</t>
  </si>
  <si>
    <t>Total Utility Other Operating Expenses</t>
  </si>
  <si>
    <t>TOTAL</t>
  </si>
  <si>
    <t>SYSTEM TOTAL UTILITY OPERATING EXPENSES</t>
  </si>
  <si>
    <t xml:space="preserve">PROJECTED </t>
  </si>
  <si>
    <t>C</t>
  </si>
  <si>
    <t>Column (A - B)</t>
  </si>
  <si>
    <t>Account 164 - Underground Storage</t>
  </si>
  <si>
    <t>Monthly</t>
  </si>
  <si>
    <t>Month</t>
  </si>
  <si>
    <t>Balance</t>
  </si>
  <si>
    <t>Wexpro Plant Adjustment</t>
  </si>
  <si>
    <t>F</t>
  </si>
  <si>
    <t>Allocation</t>
  </si>
  <si>
    <t>Acct # and Description</t>
  </si>
  <si>
    <t>Amount  \1</t>
  </si>
  <si>
    <t>Factor  \2</t>
  </si>
  <si>
    <t>Amount  \3</t>
  </si>
  <si>
    <t>ADDITIONS TO RATE BASE</t>
  </si>
  <si>
    <t>Total Gas Plant In Service</t>
  </si>
  <si>
    <t>105</t>
  </si>
  <si>
    <t>106</t>
  </si>
  <si>
    <t>Completed Construction Not Classified</t>
  </si>
  <si>
    <t>154</t>
  </si>
  <si>
    <t>Materials &amp; Supplies</t>
  </si>
  <si>
    <t>164.1</t>
  </si>
  <si>
    <t>Working Capital - Cash</t>
  </si>
  <si>
    <t>Total Additions To Rate Base</t>
  </si>
  <si>
    <t>DEDUCTIONS FROM RATE BASE</t>
  </si>
  <si>
    <t>108</t>
  </si>
  <si>
    <t>Accumulated Depreciation</t>
  </si>
  <si>
    <t>111</t>
  </si>
  <si>
    <t>Accumulated Amort &amp; Depletion</t>
  </si>
  <si>
    <t>235.1</t>
  </si>
  <si>
    <t>253.1</t>
  </si>
  <si>
    <t>255</t>
  </si>
  <si>
    <t>282.0</t>
  </si>
  <si>
    <t>282.1</t>
  </si>
  <si>
    <t>Total Deductions From Rate Base</t>
  </si>
  <si>
    <t>TOTAL WEXPRO PLANT ADJUSTMENT</t>
  </si>
  <si>
    <t>Oak City Revenue Adjustment</t>
  </si>
  <si>
    <t>Additional Monthly Charge per Customer</t>
  </si>
  <si>
    <t>Additional Revenue Per Month</t>
  </si>
  <si>
    <t>Forecasted</t>
  </si>
  <si>
    <t>Minimum Bills</t>
  </si>
  <si>
    <t>F-T2</t>
  </si>
  <si>
    <t>F-T</t>
  </si>
  <si>
    <t>Account</t>
  </si>
  <si>
    <t xml:space="preserve">12 MONTHS </t>
  </si>
  <si>
    <t>3 YR AVERAGE</t>
  </si>
  <si>
    <t>NET CHARGE OFFS</t>
  </si>
  <si>
    <t>DNG</t>
  </si>
  <si>
    <t>%</t>
  </si>
  <si>
    <t>3YR Average DNG Bad Debt</t>
  </si>
  <si>
    <t>RELATED</t>
  </si>
  <si>
    <t>FACTORS</t>
  </si>
  <si>
    <t>SYSTEM ADJUSTMENT</t>
  </si>
  <si>
    <t xml:space="preserve">Utah </t>
  </si>
  <si>
    <t>System Adjustment</t>
  </si>
  <si>
    <t>Monthly Balance Of Paid Time Off</t>
  </si>
  <si>
    <t>Incentive Compensation</t>
  </si>
  <si>
    <t>Amount</t>
  </si>
  <si>
    <t>Questar Corporation Incentive Pay Adjustment</t>
  </si>
  <si>
    <t>3-YR Average</t>
  </si>
  <si>
    <t>E</t>
  </si>
  <si>
    <t>D</t>
  </si>
  <si>
    <t>Disallow</t>
  </si>
  <si>
    <t>Share</t>
  </si>
  <si>
    <t>Payout</t>
  </si>
  <si>
    <t>% Payout</t>
  </si>
  <si>
    <t xml:space="preserve"> $ Payout</t>
  </si>
  <si>
    <t>Questar Corp Management and Employee Incentive Plans</t>
  </si>
  <si>
    <t>QGC  Management Incentive Plan (AMIP)</t>
  </si>
  <si>
    <t>Questar Gas</t>
  </si>
  <si>
    <t>Bonus related to QGC Financial Goals &amp; Affiliates</t>
  </si>
  <si>
    <t xml:space="preserve">Bonus related to QGC O&amp;M Goals </t>
  </si>
  <si>
    <t xml:space="preserve">Total AMIP </t>
  </si>
  <si>
    <t>Long Term Incentive Plan</t>
  </si>
  <si>
    <t>O&amp;M Goals</t>
  </si>
  <si>
    <t>Total AMIP Dollar Payout</t>
  </si>
  <si>
    <t>PIPE Bonus related to QGC Financial Goals &amp; Affiliates</t>
  </si>
  <si>
    <t xml:space="preserve">PIPE Bonus related to QGC O&amp;M Goals </t>
  </si>
  <si>
    <t>QGC Employee Incentive Plan (PIPE)</t>
  </si>
  <si>
    <t>TOTAL PIPE</t>
  </si>
  <si>
    <t>Operating Goals</t>
  </si>
  <si>
    <t xml:space="preserve"> Disallowed Allocation</t>
  </si>
  <si>
    <t>Total PIPE % Payout</t>
  </si>
  <si>
    <t>Allocated Through District Gas</t>
  </si>
  <si>
    <t>Allocated to QGC</t>
  </si>
  <si>
    <t>Total Projected Incentives</t>
  </si>
  <si>
    <t xml:space="preserve">     Percent to QGC</t>
  </si>
  <si>
    <t>Total Adjustment</t>
  </si>
  <si>
    <t xml:space="preserve">     Total to QGC</t>
  </si>
  <si>
    <t>Portion of QGC in Shared Services</t>
  </si>
  <si>
    <t>Allocated from QGC Shared Services to Pipeline</t>
  </si>
  <si>
    <t>Total Amount Disallowed</t>
  </si>
  <si>
    <t>Event Tickets</t>
  </si>
  <si>
    <t>Vendor</t>
  </si>
  <si>
    <t>Company</t>
  </si>
  <si>
    <t>Amounts</t>
  </si>
  <si>
    <t>Allocations</t>
  </si>
  <si>
    <t>Allocated</t>
  </si>
  <si>
    <t>Company and Allocation Amounts</t>
  </si>
  <si>
    <t>Calculations</t>
  </si>
  <si>
    <t>Utah Adjustment</t>
  </si>
  <si>
    <t>Wyoming Adjusment</t>
  </si>
  <si>
    <t>QGC Direct</t>
  </si>
  <si>
    <t>Allocated from</t>
  </si>
  <si>
    <t xml:space="preserve">Based on </t>
  </si>
  <si>
    <t>Employee</t>
  </si>
  <si>
    <t>Direct</t>
  </si>
  <si>
    <t>Corp</t>
  </si>
  <si>
    <t>Recognition</t>
  </si>
  <si>
    <t>Energy Solutions Arena</t>
  </si>
  <si>
    <t>Salt Lake Bees</t>
  </si>
  <si>
    <t>Utah Grizzlies</t>
  </si>
  <si>
    <t>Utah Jazz</t>
  </si>
  <si>
    <t xml:space="preserve">     Total</t>
  </si>
  <si>
    <t>Tickets Used for Employee Recognition - % Calculation 2006/2007</t>
  </si>
  <si>
    <t>Pub. Relations</t>
  </si>
  <si>
    <t>Jazz</t>
  </si>
  <si>
    <t>Grizzlies</t>
  </si>
  <si>
    <t>Bees</t>
  </si>
  <si>
    <t>Total Tickets</t>
  </si>
  <si>
    <t>% of Total</t>
  </si>
  <si>
    <t>QGC AGA Dues Calculation</t>
  </si>
  <si>
    <t>Adv Exp - Informational</t>
  </si>
  <si>
    <t>Institutional Advertising</t>
  </si>
  <si>
    <t>Financial Advertising</t>
  </si>
  <si>
    <t>Advertising Adjustment</t>
  </si>
  <si>
    <t>Promotional Advertising-Dealer</t>
  </si>
  <si>
    <t>Total QC General Advertising Expenses</t>
  </si>
  <si>
    <t>Total QC Institutional Advertising</t>
  </si>
  <si>
    <t>Total Corporate Financial Advertising</t>
  </si>
  <si>
    <t>Adv Exp - Public Iterest</t>
  </si>
  <si>
    <t>Acc 930200 ( Resource code 628)</t>
  </si>
  <si>
    <t>Allowed</t>
  </si>
  <si>
    <t>Removed</t>
  </si>
  <si>
    <t>Adv Exp - Parade Of Homes</t>
  </si>
  <si>
    <t>Type</t>
  </si>
  <si>
    <t>Charges</t>
  </si>
  <si>
    <t>From Corp</t>
  </si>
  <si>
    <t>(B+D)</t>
  </si>
  <si>
    <t>Adv Exp - Customer Research</t>
  </si>
  <si>
    <t>To QGC</t>
  </si>
  <si>
    <t>To QC</t>
  </si>
  <si>
    <t xml:space="preserve">Adv Exp </t>
  </si>
  <si>
    <t>Outside Services</t>
  </si>
  <si>
    <t>930200</t>
  </si>
  <si>
    <t>A.G.A Dues</t>
  </si>
  <si>
    <t>923000</t>
  </si>
  <si>
    <t>Wyoming Adjustment</t>
  </si>
  <si>
    <t xml:space="preserve">Percent </t>
  </si>
  <si>
    <t>Billed From QC to QGC</t>
  </si>
  <si>
    <t>Donations and Memberships Adjustment</t>
  </si>
  <si>
    <t>Questar Corporation Allocated</t>
  </si>
  <si>
    <t>% Applicable to QGC</t>
  </si>
  <si>
    <t>Holland and Hart</t>
  </si>
  <si>
    <t>Industry Associations</t>
  </si>
  <si>
    <t xml:space="preserve">Tax Executives Institute </t>
  </si>
  <si>
    <t xml:space="preserve">Utah Taxpayers Association </t>
  </si>
  <si>
    <t xml:space="preserve">Wyoming Taxpayers Association </t>
  </si>
  <si>
    <t>ADJUSTMENT CALCULATION</t>
  </si>
  <si>
    <t>Reserve Accrual</t>
  </si>
  <si>
    <t>2003 Legal Accruals</t>
  </si>
  <si>
    <t>2004 Legal Accruals</t>
  </si>
  <si>
    <t>2005 Legal Accruals</t>
  </si>
  <si>
    <t>2006 Legal Accruals</t>
  </si>
  <si>
    <t>2007 Legal Accruals</t>
  </si>
  <si>
    <t>5 Year Average</t>
  </si>
  <si>
    <t>Legal Accruals in Forecast</t>
  </si>
  <si>
    <t>Adjustment to Forecast</t>
  </si>
  <si>
    <t>Utah Allocation</t>
  </si>
  <si>
    <t>Wyoming Allocation</t>
  </si>
  <si>
    <t>Pipeline Integrity</t>
  </si>
  <si>
    <t>Actual Expenses for 12 months ending June 2007</t>
  </si>
  <si>
    <t>Forecasted Integrity Accrual</t>
  </si>
  <si>
    <t>Current Allowed Expense</t>
  </si>
  <si>
    <t>Current Allowed Amortization</t>
  </si>
  <si>
    <t>Revenues</t>
  </si>
  <si>
    <t>REVRUN</t>
  </si>
  <si>
    <t>ADJUSTMENT</t>
  </si>
  <si>
    <t>REVENUE</t>
  </si>
  <si>
    <t>UTAH FIRM</t>
  </si>
  <si>
    <t>GS-1</t>
  </si>
  <si>
    <t>GSS</t>
  </si>
  <si>
    <t>F-1</t>
  </si>
  <si>
    <t>F-3</t>
  </si>
  <si>
    <t>NGV</t>
  </si>
  <si>
    <t>F-4</t>
  </si>
  <si>
    <t>TOTAL UTAH FIRM</t>
  </si>
  <si>
    <t>UTAH INTERRUPTIBLE</t>
  </si>
  <si>
    <t>I-2</t>
  </si>
  <si>
    <t>I-4</t>
  </si>
  <si>
    <t>IS-2</t>
  </si>
  <si>
    <t>IS-4</t>
  </si>
  <si>
    <t>E-1</t>
  </si>
  <si>
    <t>TOTAL UTAH INTERRUPTIBLE</t>
  </si>
  <si>
    <t>UTAH TRANSPORTATION</t>
  </si>
  <si>
    <t>FT-1</t>
  </si>
  <si>
    <t>FT-2</t>
  </si>
  <si>
    <t>MT</t>
  </si>
  <si>
    <t>FT-E</t>
  </si>
  <si>
    <t>I-T</t>
  </si>
  <si>
    <t>IT-S</t>
  </si>
  <si>
    <t>TOTAL UTAH TRANSPORTATION</t>
  </si>
  <si>
    <t>TOTAL UTAH</t>
  </si>
  <si>
    <t>WYOMING FIRM</t>
  </si>
  <si>
    <t>GSW</t>
  </si>
  <si>
    <t>TOTAL WYOMING</t>
  </si>
  <si>
    <t>WYOMING INTERRUPTIBLE</t>
  </si>
  <si>
    <t>IC Sales</t>
  </si>
  <si>
    <t>IC Trans</t>
  </si>
  <si>
    <t>SUB TOTAL SYSTEM</t>
  </si>
  <si>
    <t>Oak City Revenue</t>
  </si>
  <si>
    <t>TOTAL SYSTEM</t>
  </si>
  <si>
    <t>Aircraft Adjustment</t>
  </si>
  <si>
    <t>Yearly fixed amount paid for Aircraft usage</t>
  </si>
  <si>
    <t>Removal of Financial Based Payouts</t>
  </si>
  <si>
    <t>Questar Corporation</t>
  </si>
  <si>
    <t>1/</t>
  </si>
  <si>
    <t>2/</t>
  </si>
  <si>
    <t>NES Inc</t>
  </si>
  <si>
    <t>Legislative Executive Consulting</t>
  </si>
  <si>
    <t>Sechrest Consulting</t>
  </si>
  <si>
    <t>FORECASTED</t>
  </si>
  <si>
    <t>O &amp; M Expenses</t>
  </si>
  <si>
    <t>DTH</t>
  </si>
  <si>
    <t>13 Month Average Rate Base</t>
  </si>
  <si>
    <t>Month Billed</t>
  </si>
  <si>
    <t>Line No.</t>
  </si>
  <si>
    <t>Rate Class</t>
  </si>
  <si>
    <t>Utah F-T</t>
  </si>
  <si>
    <t>Utah F-T2</t>
  </si>
  <si>
    <t>Bad Debt Expense Adjustment</t>
  </si>
  <si>
    <t>QPC'S SHARE</t>
  </si>
  <si>
    <t>Adjustment to Acc 923</t>
  </si>
  <si>
    <t>State Tax Adjustment</t>
  </si>
  <si>
    <t>Escalation Factor June 2007 to June 2009</t>
  </si>
  <si>
    <t>Escalation Rate</t>
  </si>
  <si>
    <t>June 2009 Total</t>
  </si>
  <si>
    <t>Government Relations Dept - A&amp;G</t>
  </si>
  <si>
    <t>12 Month Average Jun '08 through Jun '09    1/</t>
  </si>
  <si>
    <t xml:space="preserve">Annualized </t>
  </si>
  <si>
    <t>R&amp;D Adjustment</t>
  </si>
  <si>
    <t>Adjusted Budgeted Research and Development</t>
  </si>
  <si>
    <t>3/</t>
  </si>
  <si>
    <t>4/</t>
  </si>
  <si>
    <t>5/</t>
  </si>
  <si>
    <t>6/</t>
  </si>
  <si>
    <t>7/</t>
  </si>
  <si>
    <t>ACC 101 - Plant in Service</t>
  </si>
  <si>
    <t>ACC 108 - Accumulated Depreciation</t>
  </si>
  <si>
    <t>ACC 403 - Depreciation Expense</t>
  </si>
  <si>
    <t>ACC 282 - Deferred Income Taxes</t>
  </si>
  <si>
    <t>ACC 408 - Other Taxes</t>
  </si>
  <si>
    <t>Industrial Customer Adjustment</t>
  </si>
  <si>
    <t>Adjusted % of Uncollectible Accounts to Total Revenues</t>
  </si>
  <si>
    <t xml:space="preserve">     1/  The methodology uses 1/2 the first and last months of the period, along </t>
  </si>
  <si>
    <t xml:space="preserve">          with the 11 other months divided by 12.</t>
  </si>
  <si>
    <t>PIPE Payout</t>
  </si>
  <si>
    <t>Financial Goals</t>
  </si>
  <si>
    <t xml:space="preserve">Total </t>
  </si>
  <si>
    <t>Escalation Factor June '07 to June '09</t>
  </si>
  <si>
    <t xml:space="preserve">     1/  Based on fixed charge paid by QGC in 2006 and 2007.  </t>
  </si>
  <si>
    <t>Forecasted Deferred Balance:</t>
  </si>
  <si>
    <t xml:space="preserve">     1/  The balance of the deferred account as of September, 2007 is $6.7 million.</t>
  </si>
  <si>
    <t xml:space="preserve">          into effect.  This will be offset by the allowed expense and amortization of </t>
  </si>
  <si>
    <t xml:space="preserve">          $2.0 million.  This results in a balance of $8.4 million.  It is proposed that this</t>
  </si>
  <si>
    <t xml:space="preserve">          amount be amortized over 5 years.</t>
  </si>
  <si>
    <t>Pipeline Integrity Adjustment</t>
  </si>
  <si>
    <t xml:space="preserve">     1/  Payments to these industry associations have been removed in the past.</t>
  </si>
  <si>
    <t>Government Relations Dept - Labor &amp; Ovhd</t>
  </si>
  <si>
    <t xml:space="preserve">     1/  These expenses represent consulting fees related to lobbying.</t>
  </si>
  <si>
    <t>Total Disallowed QGC Sporting Events Expense   2/</t>
  </si>
  <si>
    <t>Total Disallowed QC Sporting Events Expense   1/</t>
  </si>
  <si>
    <t>2006/2007 Data</t>
  </si>
  <si>
    <t>Tickets used for Employee Recognition - % Calculation 2006/2007</t>
  </si>
  <si>
    <t>Disallowed</t>
  </si>
  <si>
    <t xml:space="preserve">Disallowed </t>
  </si>
  <si>
    <t>Questar Corp</t>
  </si>
  <si>
    <t>col. (A) X col. (C)</t>
  </si>
  <si>
    <t>col. (B) X col. (C)</t>
  </si>
  <si>
    <t>Projected AMIP Incentive</t>
  </si>
  <si>
    <t>Projected PIPE Incentive</t>
  </si>
  <si>
    <t xml:space="preserve">     1/  The sum of line 4 and line 12 are equal to the incentive amount on line 11 of QGC Exhibit 5.7.</t>
  </si>
  <si>
    <t>Total Stock Expenses in 2008 Budget</t>
  </si>
  <si>
    <t>Total Billed to QGC</t>
  </si>
  <si>
    <t>Stock Incentive Adjustment</t>
  </si>
  <si>
    <t>9/30/2007 Actual Balance</t>
  </si>
  <si>
    <t xml:space="preserve">CHARGE OFFS (ACC 144004) Dec of Each Year   </t>
  </si>
  <si>
    <t xml:space="preserve">COLLECTED (ACC 144005) Dec of Each Year  </t>
  </si>
  <si>
    <t>NET CHARGE OFFS    1/</t>
  </si>
  <si>
    <t>HISTORICAL BOOKED SYSTEM REVENUES (GREY BACK) June of Each Year 2/</t>
  </si>
  <si>
    <t>% of Uncollectible Accounts to Total Revenues (Line 19/Line 18)</t>
  </si>
  <si>
    <t>Adjustment to Reflect change in Security Deposits   3/</t>
  </si>
  <si>
    <t>System Distribution Non Gas Rev   4/</t>
  </si>
  <si>
    <t>3 YR BAD DEBT AVG FACTOR    5/</t>
  </si>
  <si>
    <t xml:space="preserve">     5/  Column I, line 23.</t>
  </si>
  <si>
    <t>Less Budgeted System DNG Bad Debt 6/</t>
  </si>
  <si>
    <t>Annualized  Additional Revenue (Line 3 X 12)</t>
  </si>
  <si>
    <t>F-T1L</t>
  </si>
  <si>
    <t xml:space="preserve">          estimates for year 1.  </t>
  </si>
  <si>
    <t xml:space="preserve">     1/  Amount is based on the minimum annual non-gas revenue  </t>
  </si>
  <si>
    <t xml:space="preserve">          industrial customers.</t>
  </si>
  <si>
    <t xml:space="preserve">     2/  O&amp;M expenses are based on the historical amounts for </t>
  </si>
  <si>
    <t xml:space="preserve">     3/  The volumes are calculated by taking the contractual revenue </t>
  </si>
  <si>
    <t xml:space="preserve">          amount, removing the basic service fee of $2,928 and the </t>
  </si>
  <si>
    <t xml:space="preserve">          volumetric FT-1 rate of $0.125.</t>
  </si>
  <si>
    <t xml:space="preserve">          admin fee of $6,800, then dividing the remainder by a </t>
  </si>
  <si>
    <t xml:space="preserve">          the main extension.</t>
  </si>
  <si>
    <t xml:space="preserve">          depreciation expense.</t>
  </si>
  <si>
    <t xml:space="preserve">          for mains by $3.4 million.</t>
  </si>
  <si>
    <t xml:space="preserve">          taking the difference between book and tax depreciation in</t>
  </si>
  <si>
    <t xml:space="preserve">          year 1, multiplied by the 38% tax rate.</t>
  </si>
  <si>
    <t>OTHER OPERATING REVENUE</t>
  </si>
  <si>
    <t>Interest on Past Due Accounts</t>
  </si>
  <si>
    <t>NGV Equipment Leases Revenue</t>
  </si>
  <si>
    <t>NGV Revenue - Repairs to NGV</t>
  </si>
  <si>
    <t>NGV Revenue - Sales of NGV Equipment</t>
  </si>
  <si>
    <t>488001</t>
  </si>
  <si>
    <t>Fees for Connecting Gas Service</t>
  </si>
  <si>
    <t>488003</t>
  </si>
  <si>
    <t>Fees for Processing Bad Checks</t>
  </si>
  <si>
    <t>488010</t>
  </si>
  <si>
    <t>Misc Customer Service Revenue</t>
  </si>
  <si>
    <t>Capacity Release Revenues (Utah 10%)</t>
  </si>
  <si>
    <t>System Total Other Revenues</t>
  </si>
  <si>
    <t>Utah General Other Revenues</t>
  </si>
  <si>
    <t>Wyoming General Other Revenues</t>
  </si>
  <si>
    <t>Other Gas Revenues</t>
  </si>
  <si>
    <t>488011</t>
  </si>
  <si>
    <t>488012</t>
  </si>
  <si>
    <t>488013</t>
  </si>
  <si>
    <t xml:space="preserve">     1/  See QGC Exhibit 5.23 line 3.</t>
  </si>
  <si>
    <t xml:space="preserve">     2/  The sum of line 8, line 13, line 17 and line 33 can be found in QGC Exhibit 5.23 line 4.</t>
  </si>
  <si>
    <t xml:space="preserve">     3/  See QGC Exhibit 5.23 line 1.</t>
  </si>
  <si>
    <t xml:space="preserve">     4/  See QGC Exhibit 5.23 line 2.</t>
  </si>
  <si>
    <t>Actual 2006</t>
  </si>
  <si>
    <t>YEAR</t>
  </si>
  <si>
    <t>Actual 2004</t>
  </si>
  <si>
    <t>Actual 2005</t>
  </si>
  <si>
    <t>CORP AMIP (Financial Goals)</t>
  </si>
  <si>
    <t>CORP AMIP (Financial Goals) %</t>
  </si>
  <si>
    <t>CORP PIPE FINANCIAL GOALS</t>
  </si>
  <si>
    <t>CORP PIPE FINANCIAL GOALS %</t>
  </si>
  <si>
    <t>QGC AMIP (Financial Goals)</t>
  </si>
  <si>
    <t>QGC AMIP (Financial Goals)%</t>
  </si>
  <si>
    <t>QGC PIPE (Financial Goals)</t>
  </si>
  <si>
    <t>QGC PIPE (Financial Goals)%</t>
  </si>
  <si>
    <t>Total Questar Corp Incentives Disallowed</t>
  </si>
  <si>
    <t xml:space="preserve">     2/  See Wexpro Stipulation and Agreement, Exhibit E, Section 5 (b).</t>
  </si>
  <si>
    <t>(D)</t>
  </si>
  <si>
    <t>(C)</t>
  </si>
  <si>
    <t>Calculation of Three-Year Average Incentive Payouts</t>
  </si>
  <si>
    <t>388</t>
  </si>
  <si>
    <t>8/</t>
  </si>
  <si>
    <t>9/</t>
  </si>
  <si>
    <t>10/</t>
  </si>
  <si>
    <t>11/</t>
  </si>
  <si>
    <t>12/</t>
  </si>
  <si>
    <t>13/</t>
  </si>
  <si>
    <t xml:space="preserve">     5/  See QGC Exhibit 6.4 page 4 column N line 22.</t>
  </si>
  <si>
    <t xml:space="preserve">     6/  See QGC Exhibit 6.4 page 4 column N line 27.</t>
  </si>
  <si>
    <t xml:space="preserve">     9/  See QGC Exhibit 6.4 page 4 column N line 33.</t>
  </si>
  <si>
    <t xml:space="preserve">    10/  See QGC Exhibit 6.4 page 4 column N line 38.</t>
  </si>
  <si>
    <t xml:space="preserve">    11/  See QGC Exhibit 6.4 page 4 column N line 46.</t>
  </si>
  <si>
    <t>June 2007 to June 2009 Adjustment</t>
  </si>
  <si>
    <t xml:space="preserve">     1/  A calculation for each O&amp;M expense can be found in QGC Exhibit 6.4, pages 10 - 15. </t>
  </si>
  <si>
    <t>12 Month Average    1/</t>
  </si>
  <si>
    <t xml:space="preserve">          of the period, along with the other 11 months</t>
  </si>
  <si>
    <t xml:space="preserve">     1/  The methodology uses 1/2 of the first and last months </t>
  </si>
  <si>
    <t xml:space="preserve">          divided by 12.</t>
  </si>
  <si>
    <t>(F)</t>
  </si>
  <si>
    <t>(G)</t>
  </si>
  <si>
    <t>(H)</t>
  </si>
  <si>
    <t>(I)</t>
  </si>
  <si>
    <t>Other Operating Revenue Adjustment</t>
  </si>
  <si>
    <t>Forecasted Expenses June 2009</t>
  </si>
  <si>
    <t xml:space="preserve"> Page 30</t>
  </si>
  <si>
    <t xml:space="preserve"> Page 31</t>
  </si>
  <si>
    <t xml:space="preserve"> Page 32</t>
  </si>
  <si>
    <t xml:space="preserve"> Page 33</t>
  </si>
  <si>
    <t xml:space="preserve">     4/  The investment amount is based on the projected cost for </t>
  </si>
  <si>
    <t xml:space="preserve">     6/  Depreciation expense is calculated by applying the 2.25% rate </t>
  </si>
  <si>
    <t xml:space="preserve">     7/  Accumulated deferred income taxes were calculated by </t>
  </si>
  <si>
    <t xml:space="preserve">     8/  Other taxes were calculated by applying the historical 2007 </t>
  </si>
  <si>
    <t>G-S1C</t>
  </si>
  <si>
    <t>$8,400,000/5 Years</t>
  </si>
  <si>
    <t>Docket No. 07-057-13</t>
  </si>
  <si>
    <t>Questar Gas Company</t>
  </si>
  <si>
    <t>QGC Exhibit 6.3</t>
  </si>
  <si>
    <t>Page 29 of 41</t>
  </si>
  <si>
    <t>/1</t>
  </si>
  <si>
    <t>/2</t>
  </si>
  <si>
    <t>/3</t>
  </si>
  <si>
    <t>/4</t>
  </si>
  <si>
    <t>921/ 923</t>
  </si>
  <si>
    <t>Page 30 of 41</t>
  </si>
  <si>
    <t>Page 31 of 41</t>
  </si>
  <si>
    <t>Page 32 of 41</t>
  </si>
  <si>
    <t>Page 33 of 41</t>
  </si>
  <si>
    <t>Page 28 of 41</t>
  </si>
  <si>
    <t>Page 26 of 41</t>
  </si>
  <si>
    <t>Page 27 of 41</t>
  </si>
  <si>
    <t>Page 25 of 41</t>
  </si>
  <si>
    <t xml:space="preserve">     2/  This amount represents lobbying costs incurred by Questar Corporation and allocated to QGC. </t>
  </si>
  <si>
    <t>Page 35 of 41</t>
  </si>
  <si>
    <t xml:space="preserve">           Company's 38% tax rate.</t>
  </si>
  <si>
    <t xml:space="preserve">     2/  Change in income taxes was calculated by taking the total change in expenses and multiplying it by the </t>
  </si>
  <si>
    <t>GS-1(R)    1/</t>
  </si>
  <si>
    <t xml:space="preserve">     2/  See QGC Exhibit 5.22, page 1 column E line 33.</t>
  </si>
  <si>
    <t xml:space="preserve">     1/  Includes CET revenues.</t>
  </si>
  <si>
    <t xml:space="preserve">     2/  System revenues are based on 12 months ending June numbers for each year.  Six months of aging is required from time of billing to </t>
  </si>
  <si>
    <t xml:space="preserve">     3/   It is assumed that the proposed increase in security deposits will reduce the bad debt percentage.  This adjustment accounts for this </t>
  </si>
  <si>
    <t xml:space="preserve">            change.  </t>
  </si>
  <si>
    <t xml:space="preserve">     6/  The portion of Bad Debt related to DNG is calculated by taking the forecasted bad debt amount from QGC Exhibit 5.6, column H, line  </t>
  </si>
  <si>
    <t>Page 20 of 41</t>
  </si>
  <si>
    <t>Page 21 of 41</t>
  </si>
  <si>
    <t>Page 22 of 41</t>
  </si>
  <si>
    <t>Questar Gas Company Incentives</t>
  </si>
  <si>
    <t>Page 23 of 41</t>
  </si>
  <si>
    <t>Page 24 of 41</t>
  </si>
  <si>
    <t>See QGC Exhibit 6.4 page 19 lines 282 - 286 for calculation of this number.</t>
  </si>
  <si>
    <t xml:space="preserve">     3/  Column C x Column D.</t>
  </si>
  <si>
    <t>12 Mos.</t>
  </si>
  <si>
    <t xml:space="preserve">          on lines 31 and 32 of column E.</t>
  </si>
  <si>
    <t xml:space="preserve">     1/  See page 24, column D line 5.  </t>
  </si>
  <si>
    <t xml:space="preserve">     2/  See page 24, colum D line 6.</t>
  </si>
  <si>
    <t xml:space="preserve">     3/  See page 24, column D line 13. </t>
  </si>
  <si>
    <t xml:space="preserve">     4/  See page 24, column D line 14. </t>
  </si>
  <si>
    <t xml:space="preserve">     3/  See page 24, column D line 22. </t>
  </si>
  <si>
    <t xml:space="preserve">     4/  See page 24, column D line 29. </t>
  </si>
  <si>
    <t xml:space="preserve">     5/  See page 24, column D line 30. </t>
  </si>
  <si>
    <t xml:space="preserve">     2/  See page 24, column D line 21.</t>
  </si>
  <si>
    <t>Total AMIP and PIPE Allowed with Overheads (Line 6 + Line 14)</t>
  </si>
  <si>
    <t xml:space="preserve">     1/  Page 27, column E, line 7</t>
  </si>
  <si>
    <t xml:space="preserve">     2/  Page 27, column D, line 7</t>
  </si>
  <si>
    <t xml:space="preserve">     1/  See column D line 18</t>
  </si>
  <si>
    <t>2/ See Page 36.</t>
  </si>
  <si>
    <t>1/  See Page 35.</t>
  </si>
  <si>
    <t>Questar Corporation Allocated   1/</t>
  </si>
  <si>
    <t>Questar Gas    2/</t>
  </si>
  <si>
    <t xml:space="preserve">     1/  QGC Exhibit 5.5, Line 9.</t>
  </si>
  <si>
    <t>CORP AMIP (Operating Goals)</t>
  </si>
  <si>
    <t>CORP AMIP (Operating Goals) %</t>
  </si>
  <si>
    <t>CORP PIPE (Operating Goals)</t>
  </si>
  <si>
    <t>CORP PIPE (Operating Goals) %</t>
  </si>
  <si>
    <t>QGC AMIP (Operating Goals)</t>
  </si>
  <si>
    <t>QGC AMIP (Operating Goals)%</t>
  </si>
  <si>
    <t>QGC PIPE (Operating Goals)</t>
  </si>
  <si>
    <t>QGC PIPE (Operating Goals)%</t>
  </si>
  <si>
    <t xml:space="preserve">     1/  See QGC Exhibit 6.4 page 9 column F line 147.</t>
  </si>
  <si>
    <t xml:space="preserve">     2/  See QGC Exhibit 6.4 page 9 column F line 158.</t>
  </si>
  <si>
    <t xml:space="preserve">     3/  See QGC Exhibit 6.4 page 10 column F line 172.</t>
  </si>
  <si>
    <t xml:space="preserve">     4/  See QGC Exhibit 6.4 page 10 column F line 179.</t>
  </si>
  <si>
    <t xml:space="preserve">     7/  See QGC Exhibit 6.4 page 10 column F line 199.</t>
  </si>
  <si>
    <t xml:space="preserve">     8/  See QGC Exhibit 6.4 page 11 column F line 206.</t>
  </si>
  <si>
    <t xml:space="preserve">    12/  See QGC Exhibit 6.4 page 11 column F line 214.</t>
  </si>
  <si>
    <t xml:space="preserve">    13/  See QGC Exhibit 6.4 page 11 column F line 221.</t>
  </si>
  <si>
    <t>Revenue Adjustment</t>
  </si>
  <si>
    <t xml:space="preserve">     1/  Test Period Production Rate Base.</t>
  </si>
  <si>
    <t xml:space="preserve">     1/  The number of customers as of September 2007.</t>
  </si>
  <si>
    <t>Number of Oak City Customers  1/</t>
  </si>
  <si>
    <t xml:space="preserve">     1/  Charge offs are based on 12 month amounts at year end.  Six months of aging is required from time of billing to charge off.  Thus </t>
  </si>
  <si>
    <t xml:space="preserve">          charge offs lag revenues by six months.</t>
  </si>
  <si>
    <t xml:space="preserve">          charge off. Thus, revenues lead charge offs by six months.</t>
  </si>
  <si>
    <t xml:space="preserve">     4/  See QGC Exhibit 6.2, page 1, column E, line 3.</t>
  </si>
  <si>
    <t xml:space="preserve">     7/  The bad debt amount related to each jurisdiction is calculated by multiplying the amount on column H line 33 by the historical percentages </t>
  </si>
  <si>
    <t>See page 22</t>
  </si>
  <si>
    <t>See page 23</t>
  </si>
  <si>
    <t>Questar Corporation    1/</t>
  </si>
  <si>
    <t>Questar Gas   2/</t>
  </si>
  <si>
    <t>% used for promotional &amp; lobbying advertising (per AGA)</t>
  </si>
  <si>
    <t xml:space="preserve">% used for promotional &amp; lobbying advertising.  This is per an audit performed by NARUC. </t>
  </si>
  <si>
    <t xml:space="preserve">     5/  Accumulated Depreciation is based on 12 months of </t>
  </si>
  <si>
    <t xml:space="preserve">          mill levy of 1.1% to $3.4 million.</t>
  </si>
  <si>
    <t>Budgeted Research and Development</t>
  </si>
  <si>
    <t xml:space="preserve">          We assume that Questar Gas will spend an additional $3.7 million before rates go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</si>
</sst>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  <numFmt numFmtId="167" formatCode="mmm\-yy_)"/>
    <numFmt numFmtId="168" formatCode="0.000%"/>
    <numFmt numFmtId="169" formatCode="&quot;$&quot;#,##0"/>
    <numFmt numFmtId="170" formatCode="0.0%"/>
    <numFmt numFmtId="171" formatCode="0.0000000%"/>
    <numFmt numFmtId="172" formatCode="[$-409]dddd\,\ mmmm\ dd\,\ yyyy"/>
    <numFmt numFmtId="173" formatCode="[$-409]d\-mmm\-yy;@"/>
    <numFmt numFmtId="174" formatCode="_(&quot;$&quot;* #,##0.000_);_(&quot;$&quot;* \(#,##0.000\);_(&quot;$&quot;* &quot;-&quot;??_);_(@_)"/>
    <numFmt numFmtId="175" formatCode="&quot;$&quot;#,##0.0"/>
    <numFmt numFmtId="176" formatCode="&quot;$&quot;#,##0.00"/>
    <numFmt numFmtId="177" formatCode="[$-409]h:mm:ss\ AM/PM"/>
    <numFmt numFmtId="178" formatCode="mmm\-yyyy"/>
    <numFmt numFmtId="179" formatCode="m/d/yy;@"/>
    <numFmt numFmtId="180" formatCode="0.000000000000000%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PrOJECTED_EXPENSES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OAK"/>
      <family val="0"/>
    </font>
    <font>
      <b/>
      <sz val="10"/>
      <name val="OAK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color indexed="12"/>
      <name val="Arial"/>
      <family val="0"/>
    </font>
    <font>
      <sz val="10"/>
      <color indexed="8"/>
      <name val="Times New Roman"/>
      <family val="0"/>
    </font>
    <font>
      <i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20"/>
      <color indexed="8"/>
      <name val="Arial"/>
      <family val="2"/>
    </font>
    <font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Forecasted_Expenses"/>
      <family val="0"/>
    </font>
    <font>
      <sz val="12"/>
      <name val="Forecasted_Expenses"/>
      <family val="0"/>
    </font>
    <font>
      <sz val="12"/>
      <name val="MS Sans Serif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1">
      <alignment horizontal="center"/>
      <protection/>
    </xf>
    <xf numFmtId="3" fontId="9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37" fontId="1" fillId="0" borderId="0" xfId="15" applyNumberFormat="1" applyFont="1" applyFill="1" applyBorder="1" applyAlignment="1" quotePrefix="1">
      <alignment horizontal="center"/>
    </xf>
    <xf numFmtId="164" fontId="1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Alignment="1">
      <alignment/>
    </xf>
    <xf numFmtId="37" fontId="0" fillId="0" borderId="0" xfId="15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5" applyNumberFormat="1" applyFill="1" applyBorder="1" applyAlignment="1">
      <alignment/>
    </xf>
    <xf numFmtId="164" fontId="3" fillId="0" borderId="0" xfId="15" applyNumberFormat="1" applyFont="1" applyFill="1" applyAlignment="1">
      <alignment horizontal="center"/>
    </xf>
    <xf numFmtId="37" fontId="0" fillId="0" borderId="0" xfId="15" applyNumberFormat="1" applyFill="1" applyAlignment="1">
      <alignment/>
    </xf>
    <xf numFmtId="37" fontId="0" fillId="0" borderId="0" xfId="15" applyNumberForma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37" fontId="0" fillId="0" borderId="0" xfId="0" applyNumberFormat="1" applyAlignment="1">
      <alignment/>
    </xf>
    <xf numFmtId="37" fontId="1" fillId="0" borderId="0" xfId="15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7" fontId="1" fillId="0" borderId="0" xfId="15" applyNumberFormat="1" applyFont="1" applyFill="1" applyAlignment="1">
      <alignment horizontal="righ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37" fontId="0" fillId="0" borderId="0" xfId="0" applyNumberFormat="1" applyFill="1" applyAlignment="1">
      <alignment/>
    </xf>
    <xf numFmtId="164" fontId="1" fillId="0" borderId="0" xfId="15" applyNumberFormat="1" applyFont="1" applyFill="1" applyAlignment="1" quotePrefix="1">
      <alignment horizontal="left"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>
      <alignment/>
    </xf>
    <xf numFmtId="49" fontId="1" fillId="0" borderId="0" xfId="15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applyProtection="1" quotePrefix="1">
      <alignment horizontal="right"/>
      <protection/>
    </xf>
    <xf numFmtId="49" fontId="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/>
      <protection/>
    </xf>
    <xf numFmtId="9" fontId="0" fillId="0" borderId="0" xfId="21" applyFill="1" applyAlignment="1">
      <alignment/>
    </xf>
    <xf numFmtId="37" fontId="4" fillId="0" borderId="0" xfId="0" applyNumberFormat="1" applyFont="1" applyFill="1" applyAlignment="1" applyProtection="1">
      <alignment horizontal="center"/>
      <protection/>
    </xf>
    <xf numFmtId="37" fontId="4" fillId="0" borderId="2" xfId="0" applyNumberFormat="1" applyFont="1" applyFill="1" applyBorder="1" applyAlignment="1" applyProtection="1">
      <alignment horizontal="centerContinuous"/>
      <protection/>
    </xf>
    <xf numFmtId="37" fontId="5" fillId="0" borderId="2" xfId="0" applyNumberFormat="1" applyFont="1" applyFill="1" applyBorder="1" applyAlignment="1" applyProtection="1">
      <alignment horizontal="left"/>
      <protection/>
    </xf>
    <xf numFmtId="37" fontId="4" fillId="0" borderId="2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4" fillId="0" borderId="4" xfId="0" applyNumberFormat="1" applyFont="1" applyFill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 quotePrefix="1">
      <alignment horizontal="left"/>
      <protection/>
    </xf>
    <xf numFmtId="37" fontId="4" fillId="0" borderId="6" xfId="0" applyNumberFormat="1" applyFont="1" applyFill="1" applyBorder="1" applyAlignment="1" applyProtection="1">
      <alignment horizontal="center"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 quotePrefix="1">
      <alignment horizontal="lef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8" fontId="6" fillId="0" borderId="1" xfId="0" applyNumberFormat="1" applyFont="1" applyFill="1" applyBorder="1" applyAlignment="1">
      <alignment horizontal="right"/>
    </xf>
    <xf numFmtId="6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43" fontId="1" fillId="0" borderId="0" xfId="15" applyNumberFormat="1" applyFont="1" applyFill="1" applyAlignment="1">
      <alignment/>
    </xf>
    <xf numFmtId="43" fontId="1" fillId="0" borderId="0" xfId="15" applyNumberFormat="1" applyFont="1" applyAlignment="1">
      <alignment/>
    </xf>
    <xf numFmtId="5" fontId="4" fillId="0" borderId="0" xfId="0" applyNumberFormat="1" applyFont="1" applyFill="1" applyAlignment="1">
      <alignment/>
    </xf>
    <xf numFmtId="0" fontId="9" fillId="0" borderId="0" xfId="22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22" applyAlignment="1">
      <alignment/>
    </xf>
    <xf numFmtId="0" fontId="0" fillId="0" borderId="0" xfId="0" applyFill="1" applyAlignment="1">
      <alignment horizontal="left"/>
    </xf>
    <xf numFmtId="167" fontId="1" fillId="0" borderId="0" xfId="0" applyNumberFormat="1" applyFont="1" applyFill="1" applyAlignment="1" applyProtection="1" quotePrefix="1">
      <alignment horizontal="left"/>
      <protection/>
    </xf>
    <xf numFmtId="39" fontId="0" fillId="0" borderId="0" xfId="0" applyNumberFormat="1" applyFill="1" applyAlignment="1">
      <alignment/>
    </xf>
    <xf numFmtId="5" fontId="5" fillId="0" borderId="0" xfId="0" applyNumberFormat="1" applyFont="1" applyFill="1" applyAlignment="1" quotePrefix="1">
      <alignment horizontal="right"/>
    </xf>
    <xf numFmtId="0" fontId="0" fillId="0" borderId="0" xfId="0" applyFill="1" applyAlignment="1" quotePrefix="1">
      <alignment horizontal="left"/>
    </xf>
    <xf numFmtId="164" fontId="9" fillId="0" borderId="0" xfId="17" applyNumberFormat="1" applyFill="1" applyAlignment="1">
      <alignment/>
    </xf>
    <xf numFmtId="37" fontId="4" fillId="0" borderId="0" xfId="0" applyNumberFormat="1" applyFont="1" applyFill="1" applyAlignment="1">
      <alignment/>
    </xf>
    <xf numFmtId="0" fontId="9" fillId="0" borderId="0" xfId="22" applyFill="1" applyAlignment="1">
      <alignment/>
    </xf>
    <xf numFmtId="4" fontId="9" fillId="0" borderId="0" xfId="24" applyFill="1" applyAlignment="1">
      <alignment/>
    </xf>
    <xf numFmtId="15" fontId="9" fillId="0" borderId="0" xfId="23" applyFill="1" applyAlignment="1" quotePrefix="1">
      <alignment horizontal="left"/>
    </xf>
    <xf numFmtId="0" fontId="8" fillId="0" borderId="0" xfId="23" applyNumberFormat="1" applyFont="1" applyFill="1" applyAlignment="1" quotePrefix="1">
      <alignment horizontal="left"/>
    </xf>
    <xf numFmtId="15" fontId="8" fillId="0" borderId="0" xfId="23" applyFont="1" applyFill="1" applyAlignment="1" quotePrefix="1">
      <alignment horizontal="left"/>
    </xf>
    <xf numFmtId="37" fontId="1" fillId="0" borderId="0" xfId="15" applyNumberFormat="1" applyFont="1" applyFill="1" applyAlignment="1" quotePrefix="1">
      <alignment horizontal="right"/>
    </xf>
    <xf numFmtId="37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25" applyFill="1" applyBorder="1" applyAlignment="1">
      <alignment horizontal="center" wrapText="1"/>
      <protection/>
    </xf>
    <xf numFmtId="37" fontId="0" fillId="0" borderId="0" xfId="0" applyNumberFormat="1" applyFont="1" applyFill="1" applyAlignment="1" quotePrefix="1">
      <alignment horizontal="left"/>
    </xf>
    <xf numFmtId="37" fontId="0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 quotePrefix="1">
      <alignment horizontal="left"/>
    </xf>
    <xf numFmtId="5" fontId="4" fillId="0" borderId="7" xfId="0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15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10" fontId="4" fillId="0" borderId="1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68" fontId="0" fillId="0" borderId="0" xfId="21" applyNumberFormat="1" applyFont="1" applyFill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1" fillId="0" borderId="0" xfId="15" applyNumberFormat="1" applyFont="1" applyFill="1" applyAlignment="1" quotePrefix="1">
      <alignment horizontal="left"/>
    </xf>
    <xf numFmtId="0" fontId="0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5" fontId="5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Alignment="1" quotePrefix="1">
      <alignment horizontal="left"/>
    </xf>
    <xf numFmtId="39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1" fillId="0" borderId="0" xfId="15" applyNumberFormat="1" applyFont="1" applyFill="1" applyBorder="1" applyAlignment="1" quotePrefix="1">
      <alignment horizontal="left"/>
    </xf>
    <xf numFmtId="0" fontId="0" fillId="0" borderId="0" xfId="22" applyFill="1" applyBorder="1" applyAlignment="1">
      <alignment horizontal="center"/>
    </xf>
    <xf numFmtId="4" fontId="9" fillId="0" borderId="0" xfId="24" applyFill="1" applyBorder="1" applyAlignment="1">
      <alignment horizontal="center"/>
    </xf>
    <xf numFmtId="15" fontId="9" fillId="0" borderId="0" xfId="23" applyFill="1" applyBorder="1" applyAlignment="1" quotePrefix="1">
      <alignment horizontal="left"/>
    </xf>
    <xf numFmtId="37" fontId="5" fillId="0" borderId="0" xfId="0" applyNumberFormat="1" applyFont="1" applyFill="1" applyAlignment="1" quotePrefix="1">
      <alignment horizontal="left"/>
    </xf>
    <xf numFmtId="0" fontId="0" fillId="0" borderId="0" xfId="22" applyFill="1" applyAlignment="1">
      <alignment horizontal="right"/>
    </xf>
    <xf numFmtId="0" fontId="0" fillId="0" borderId="0" xfId="0" applyNumberFormat="1" applyFont="1" applyFill="1" applyBorder="1" applyAlignment="1" quotePrefix="1">
      <alignment horizontal="left"/>
    </xf>
    <xf numFmtId="5" fontId="4" fillId="0" borderId="0" xfId="0" applyNumberFormat="1" applyFont="1" applyFill="1" applyAlignment="1">
      <alignment/>
    </xf>
    <xf numFmtId="10" fontId="4" fillId="0" borderId="8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7" fontId="4" fillId="0" borderId="0" xfId="0" applyNumberFormat="1" applyFont="1" applyFill="1" applyAlignment="1" applyProtection="1" quotePrefix="1">
      <alignment horizontal="left"/>
      <protection/>
    </xf>
    <xf numFmtId="43" fontId="0" fillId="0" borderId="0" xfId="15" applyAlignment="1">
      <alignment/>
    </xf>
    <xf numFmtId="0" fontId="1" fillId="0" borderId="0" xfId="0" applyFont="1" applyFill="1" applyBorder="1" applyAlignment="1">
      <alignment horizontal="center" wrapText="1"/>
    </xf>
    <xf numFmtId="37" fontId="0" fillId="0" borderId="0" xfId="0" applyNumberForma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15" fontId="9" fillId="0" borderId="0" xfId="23" applyFont="1" applyFill="1" applyAlignment="1" quotePrefix="1">
      <alignment horizontal="left"/>
    </xf>
    <xf numFmtId="0" fontId="9" fillId="0" borderId="0" xfId="20" applyFill="1">
      <alignment/>
      <protection/>
    </xf>
    <xf numFmtId="4" fontId="0" fillId="0" borderId="0" xfId="24" applyFill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15" applyNumberFormat="1" applyFont="1" applyFill="1" applyAlignment="1">
      <alignment horizontal="center"/>
    </xf>
    <xf numFmtId="37" fontId="0" fillId="0" borderId="0" xfId="0" applyNumberFormat="1" applyFont="1" applyFill="1" applyAlignment="1" quotePrefix="1">
      <alignment horizontal="left"/>
    </xf>
    <xf numFmtId="0" fontId="0" fillId="0" borderId="0" xfId="21" applyNumberForma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38" fontId="0" fillId="0" borderId="0" xfId="0" applyNumberFormat="1" applyFill="1" applyAlignment="1">
      <alignment/>
    </xf>
    <xf numFmtId="43" fontId="0" fillId="0" borderId="0" xfId="21" applyNumberFormat="1" applyFill="1" applyAlignment="1">
      <alignment/>
    </xf>
    <xf numFmtId="0" fontId="9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7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2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21" applyNumberFormat="1" applyFill="1" applyAlignment="1">
      <alignment horizontal="right"/>
    </xf>
    <xf numFmtId="0" fontId="12" fillId="0" borderId="0" xfId="0" applyFont="1" applyFill="1" applyAlignment="1">
      <alignment/>
    </xf>
    <xf numFmtId="5" fontId="10" fillId="0" borderId="7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3" fillId="0" borderId="0" xfId="0" applyFont="1" applyAlignment="1">
      <alignment horizontal="center"/>
    </xf>
    <xf numFmtId="5" fontId="0" fillId="0" borderId="0" xfId="18" applyNumberFormat="1" applyAlignment="1">
      <alignment/>
    </xf>
    <xf numFmtId="5" fontId="0" fillId="0" borderId="0" xfId="18" applyNumberFormat="1" applyFont="1" applyFill="1" applyAlignment="1">
      <alignment/>
    </xf>
    <xf numFmtId="5" fontId="0" fillId="0" borderId="0" xfId="18" applyNumberFormat="1" applyFont="1" applyFill="1" applyAlignment="1" quotePrefix="1">
      <alignment horizontal="right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/>
    </xf>
    <xf numFmtId="5" fontId="1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/>
    </xf>
    <xf numFmtId="5" fontId="0" fillId="0" borderId="1" xfId="0" applyNumberFormat="1" applyFill="1" applyBorder="1" applyAlignment="1">
      <alignment/>
    </xf>
    <xf numFmtId="10" fontId="0" fillId="0" borderId="0" xfId="21" applyNumberFormat="1" applyFill="1" applyAlignment="1">
      <alignment/>
    </xf>
    <xf numFmtId="10" fontId="0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5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5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21" applyNumberFormat="1" applyFont="1" applyFill="1" applyBorder="1" applyAlignment="1">
      <alignment/>
    </xf>
    <xf numFmtId="37" fontId="0" fillId="0" borderId="0" xfId="0" applyNumberFormat="1" applyFill="1" applyAlignment="1">
      <alignment horizontal="center"/>
    </xf>
    <xf numFmtId="41" fontId="0" fillId="0" borderId="9" xfId="0" applyNumberFormat="1" applyFill="1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>
      <alignment/>
    </xf>
    <xf numFmtId="5" fontId="2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5" fillId="0" borderId="0" xfId="0" applyNumberFormat="1" applyFont="1" applyFill="1" applyAlignment="1" quotePrefix="1">
      <alignment horizontal="left"/>
    </xf>
    <xf numFmtId="10" fontId="20" fillId="0" borderId="1" xfId="0" applyNumberFormat="1" applyFont="1" applyFill="1" applyBorder="1" applyAlignment="1">
      <alignment/>
    </xf>
    <xf numFmtId="5" fontId="20" fillId="0" borderId="0" xfId="0" applyNumberFormat="1" applyFont="1" applyFill="1" applyBorder="1" applyAlignment="1">
      <alignment/>
    </xf>
    <xf numFmtId="10" fontId="20" fillId="0" borderId="0" xfId="0" applyNumberFormat="1" applyFont="1" applyFill="1" applyAlignment="1">
      <alignment/>
    </xf>
    <xf numFmtId="5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5" fontId="2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37" fontId="22" fillId="0" borderId="0" xfId="0" applyNumberFormat="1" applyFont="1" applyFill="1" applyAlignment="1">
      <alignment horizontal="right"/>
    </xf>
    <xf numFmtId="0" fontId="15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10" fontId="15" fillId="0" borderId="0" xfId="0" applyNumberFormat="1" applyFont="1" applyFill="1" applyAlignment="1">
      <alignment horizontal="centerContinuous"/>
    </xf>
    <xf numFmtId="10" fontId="20" fillId="0" borderId="9" xfId="0" applyNumberFormat="1" applyFont="1" applyFill="1" applyBorder="1" applyAlignment="1">
      <alignment/>
    </xf>
    <xf numFmtId="0" fontId="20" fillId="0" borderId="9" xfId="0" applyFont="1" applyFill="1" applyBorder="1" applyAlignment="1">
      <alignment/>
    </xf>
    <xf numFmtId="5" fontId="15" fillId="0" borderId="0" xfId="0" applyNumberFormat="1" applyFont="1" applyFill="1" applyAlignment="1">
      <alignment horizontal="centerContinuous"/>
    </xf>
    <xf numFmtId="5" fontId="20" fillId="0" borderId="4" xfId="0" applyNumberFormat="1" applyFont="1" applyFill="1" applyBorder="1" applyAlignment="1">
      <alignment/>
    </xf>
    <xf numFmtId="10" fontId="19" fillId="0" borderId="0" xfId="0" applyNumberFormat="1" applyFont="1" applyFill="1" applyAlignment="1">
      <alignment/>
    </xf>
    <xf numFmtId="5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 quotePrefix="1">
      <alignment horizontal="left"/>
    </xf>
    <xf numFmtId="0" fontId="19" fillId="0" borderId="0" xfId="0" applyFont="1" applyFill="1" applyAlignment="1" quotePrefix="1">
      <alignment horizontal="left"/>
    </xf>
    <xf numFmtId="37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37" fontId="2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14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/>
    </xf>
    <xf numFmtId="0" fontId="19" fillId="0" borderId="1" xfId="0" applyNumberFormat="1" applyFont="1" applyFill="1" applyBorder="1" applyAlignment="1">
      <alignment horizontal="center"/>
    </xf>
    <xf numFmtId="5" fontId="20" fillId="0" borderId="0" xfId="0" applyNumberFormat="1" applyFont="1" applyFill="1" applyAlignment="1" quotePrefix="1">
      <alignment horizontal="right"/>
    </xf>
    <xf numFmtId="5" fontId="19" fillId="0" borderId="9" xfId="0" applyNumberFormat="1" applyFont="1" applyFill="1" applyBorder="1" applyAlignment="1">
      <alignment/>
    </xf>
    <xf numFmtId="5" fontId="20" fillId="0" borderId="9" xfId="0" applyNumberFormat="1" applyFont="1" applyFill="1" applyBorder="1" applyAlignment="1">
      <alignment/>
    </xf>
    <xf numFmtId="39" fontId="19" fillId="0" borderId="0" xfId="0" applyNumberFormat="1" applyFont="1" applyFill="1" applyAlignment="1">
      <alignment/>
    </xf>
    <xf numFmtId="39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Continuous"/>
    </xf>
    <xf numFmtId="39" fontId="19" fillId="0" borderId="0" xfId="0" applyNumberFormat="1" applyFont="1" applyFill="1" applyAlignment="1">
      <alignment horizontal="centerContinuous"/>
    </xf>
    <xf numFmtId="39" fontId="20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/>
    </xf>
    <xf numFmtId="39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18" fillId="0" borderId="1" xfId="0" applyNumberFormat="1" applyFont="1" applyFill="1" applyBorder="1" applyAlignment="1">
      <alignment horizontal="center" wrapText="1"/>
    </xf>
    <xf numFmtId="43" fontId="18" fillId="0" borderId="0" xfId="15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9" fontId="19" fillId="0" borderId="0" xfId="15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quotePrefix="1">
      <alignment horizontal="center"/>
    </xf>
    <xf numFmtId="0" fontId="18" fillId="0" borderId="1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quotePrefix="1">
      <alignment horizontal="center"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 quotePrefix="1">
      <alignment horizontal="left"/>
    </xf>
    <xf numFmtId="43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22" applyFont="1" applyFill="1" applyAlignment="1">
      <alignment horizontal="right"/>
    </xf>
    <xf numFmtId="0" fontId="20" fillId="0" borderId="10" xfId="0" applyFont="1" applyFill="1" applyBorder="1" applyAlignment="1">
      <alignment/>
    </xf>
    <xf numFmtId="5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5" fontId="20" fillId="0" borderId="11" xfId="0" applyNumberFormat="1" applyFont="1" applyFill="1" applyBorder="1" applyAlignment="1">
      <alignment/>
    </xf>
    <xf numFmtId="5" fontId="15" fillId="0" borderId="11" xfId="0" applyNumberFormat="1" applyFont="1" applyFill="1" applyBorder="1" applyAlignment="1">
      <alignment/>
    </xf>
    <xf numFmtId="37" fontId="18" fillId="0" borderId="0" xfId="0" applyNumberFormat="1" applyFont="1" applyFill="1" applyAlignment="1">
      <alignment/>
    </xf>
    <xf numFmtId="0" fontId="15" fillId="0" borderId="0" xfId="0" applyFont="1" applyFill="1" applyAlignment="1" quotePrefix="1">
      <alignment horizontal="left"/>
    </xf>
    <xf numFmtId="5" fontId="15" fillId="0" borderId="0" xfId="0" applyNumberFormat="1" applyFont="1" applyFill="1" applyAlignment="1" quotePrefix="1">
      <alignment horizontal="center"/>
    </xf>
    <xf numFmtId="5" fontId="15" fillId="0" borderId="0" xfId="0" applyNumberFormat="1" applyFont="1" applyFill="1" applyBorder="1" applyAlignment="1" quotePrefix="1">
      <alignment horizontal="center"/>
    </xf>
    <xf numFmtId="0" fontId="19" fillId="0" borderId="0" xfId="0" applyFont="1" applyFill="1" applyBorder="1" applyAlignment="1">
      <alignment/>
    </xf>
    <xf numFmtId="37" fontId="18" fillId="0" borderId="0" xfId="15" applyNumberFormat="1" applyFont="1" applyFill="1" applyAlignment="1" quotePrefix="1">
      <alignment horizontal="left"/>
    </xf>
    <xf numFmtId="10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/>
    </xf>
    <xf numFmtId="0" fontId="15" fillId="0" borderId="8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 quotePrefix="1">
      <alignment horizontal="right" wrapText="1"/>
    </xf>
    <xf numFmtId="0" fontId="1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5" fontId="15" fillId="0" borderId="0" xfId="0" applyNumberFormat="1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165" fontId="14" fillId="0" borderId="0" xfId="0" applyNumberFormat="1" applyFont="1" applyAlignment="1">
      <alignment horizontal="center"/>
    </xf>
    <xf numFmtId="37" fontId="19" fillId="0" borderId="0" xfId="15" applyNumberFormat="1" applyFont="1" applyFill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 quotePrefix="1">
      <alignment horizontal="right"/>
    </xf>
    <xf numFmtId="0" fontId="15" fillId="0" borderId="9" xfId="0" applyFont="1" applyFill="1" applyBorder="1" applyAlignment="1">
      <alignment horizontal="centerContinuous"/>
    </xf>
    <xf numFmtId="0" fontId="20" fillId="0" borderId="0" xfId="0" applyFont="1" applyFill="1" applyAlignment="1" quotePrefix="1">
      <alignment horizontal="center"/>
    </xf>
    <xf numFmtId="164" fontId="1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3" fontId="19" fillId="0" borderId="0" xfId="24" applyNumberFormat="1" applyFont="1" applyFill="1" applyAlignment="1">
      <alignment/>
    </xf>
    <xf numFmtId="10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5" fontId="20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8" xfId="0" applyFont="1" applyFill="1" applyBorder="1" applyAlignment="1">
      <alignment horizontal="centerContinuous"/>
    </xf>
    <xf numFmtId="0" fontId="15" fillId="0" borderId="8" xfId="0" applyFont="1" applyFill="1" applyBorder="1" applyAlignment="1">
      <alignment horizontal="center" wrapText="1"/>
    </xf>
    <xf numFmtId="43" fontId="20" fillId="0" borderId="0" xfId="15" applyFont="1" applyFill="1" applyAlignment="1">
      <alignment/>
    </xf>
    <xf numFmtId="164" fontId="19" fillId="0" borderId="0" xfId="15" applyNumberFormat="1" applyFont="1" applyFill="1" applyAlignment="1">
      <alignment/>
    </xf>
    <xf numFmtId="37" fontId="19" fillId="0" borderId="0" xfId="0" applyNumberFormat="1" applyFont="1" applyFill="1" applyAlignment="1">
      <alignment horizontal="right"/>
    </xf>
    <xf numFmtId="37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 quotePrefix="1">
      <alignment horizontal="right"/>
    </xf>
    <xf numFmtId="37" fontId="15" fillId="0" borderId="0" xfId="0" applyNumberFormat="1" applyFont="1" applyFill="1" applyAlignment="1">
      <alignment horizontal="centerContinuous"/>
    </xf>
    <xf numFmtId="0" fontId="18" fillId="0" borderId="1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/>
    </xf>
    <xf numFmtId="5" fontId="20" fillId="0" borderId="0" xfId="0" applyNumberFormat="1" applyFont="1" applyFill="1" applyAlignment="1">
      <alignment horizontal="centerContinuous"/>
    </xf>
    <xf numFmtId="5" fontId="18" fillId="0" borderId="0" xfId="0" applyNumberFormat="1" applyFont="1" applyFill="1" applyAlignment="1">
      <alignment/>
    </xf>
    <xf numFmtId="164" fontId="19" fillId="0" borderId="0" xfId="15" applyNumberFormat="1" applyFont="1" applyFill="1" applyAlignment="1">
      <alignment horizontal="right"/>
    </xf>
    <xf numFmtId="37" fontId="18" fillId="0" borderId="0" xfId="15" applyNumberFormat="1" applyFont="1" applyFill="1" applyBorder="1" applyAlignment="1" quotePrefix="1">
      <alignment horizontal="center"/>
    </xf>
    <xf numFmtId="164" fontId="18" fillId="0" borderId="0" xfId="15" applyNumberFormat="1" applyFont="1" applyFill="1" applyAlignment="1">
      <alignment horizontal="left"/>
    </xf>
    <xf numFmtId="37" fontId="19" fillId="0" borderId="0" xfId="15" applyNumberFormat="1" applyFont="1" applyFill="1" applyAlignment="1">
      <alignment/>
    </xf>
    <xf numFmtId="164" fontId="18" fillId="0" borderId="0" xfId="15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49" fontId="18" fillId="0" borderId="0" xfId="15" applyNumberFormat="1" applyFont="1" applyFill="1" applyAlignment="1">
      <alignment/>
    </xf>
    <xf numFmtId="37" fontId="18" fillId="0" borderId="0" xfId="15" applyNumberFormat="1" applyFont="1" applyFill="1" applyBorder="1" applyAlignment="1">
      <alignment horizontal="center"/>
    </xf>
    <xf numFmtId="49" fontId="18" fillId="0" borderId="1" xfId="15" applyNumberFormat="1" applyFont="1" applyFill="1" applyBorder="1" applyAlignment="1">
      <alignment/>
    </xf>
    <xf numFmtId="164" fontId="18" fillId="0" borderId="1" xfId="15" applyNumberFormat="1" applyFont="1" applyFill="1" applyBorder="1" applyAlignment="1">
      <alignment/>
    </xf>
    <xf numFmtId="165" fontId="18" fillId="0" borderId="1" xfId="15" applyNumberFormat="1" applyFont="1" applyFill="1" applyBorder="1" applyAlignment="1">
      <alignment horizontal="center"/>
    </xf>
    <xf numFmtId="17" fontId="18" fillId="0" borderId="1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9" fillId="0" borderId="0" xfId="15" applyNumberFormat="1" applyFont="1" applyFill="1" applyAlignment="1">
      <alignment/>
    </xf>
    <xf numFmtId="164" fontId="19" fillId="0" borderId="0" xfId="15" applyNumberFormat="1" applyFont="1" applyFill="1" applyAlignment="1">
      <alignment/>
    </xf>
    <xf numFmtId="37" fontId="19" fillId="0" borderId="0" xfId="15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/>
    </xf>
    <xf numFmtId="37" fontId="18" fillId="0" borderId="0" xfId="15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164" fontId="19" fillId="0" borderId="0" xfId="15" applyNumberFormat="1" applyFont="1" applyFill="1" applyAlignment="1">
      <alignment horizontal="left"/>
    </xf>
    <xf numFmtId="49" fontId="19" fillId="0" borderId="0" xfId="15" applyNumberFormat="1" applyFont="1" applyFill="1" applyAlignment="1">
      <alignment horizontal="left"/>
    </xf>
    <xf numFmtId="37" fontId="19" fillId="0" borderId="9" xfId="15" applyNumberFormat="1" applyFont="1" applyFill="1" applyBorder="1" applyAlignment="1">
      <alignment/>
    </xf>
    <xf numFmtId="164" fontId="19" fillId="0" borderId="0" xfId="15" applyNumberFormat="1" applyFont="1" applyFill="1" applyAlignment="1" quotePrefix="1">
      <alignment horizontal="left"/>
    </xf>
    <xf numFmtId="49" fontId="19" fillId="0" borderId="0" xfId="15" applyNumberFormat="1" applyFont="1" applyFill="1" applyAlignment="1">
      <alignment/>
    </xf>
    <xf numFmtId="37" fontId="19" fillId="0" borderId="11" xfId="15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8" fillId="0" borderId="0" xfId="15" applyNumberFormat="1" applyFont="1" applyFill="1" applyAlignment="1">
      <alignment/>
    </xf>
    <xf numFmtId="49" fontId="19" fillId="0" borderId="0" xfId="15" applyNumberFormat="1" applyFont="1" applyFill="1" applyAlignment="1" quotePrefix="1">
      <alignment horizontal="left"/>
    </xf>
    <xf numFmtId="164" fontId="19" fillId="0" borderId="0" xfId="0" applyNumberFormat="1" applyFont="1" applyAlignment="1">
      <alignment/>
    </xf>
    <xf numFmtId="164" fontId="19" fillId="0" borderId="9" xfId="0" applyNumberFormat="1" applyFont="1" applyBorder="1" applyAlignment="1">
      <alignment/>
    </xf>
    <xf numFmtId="37" fontId="19" fillId="0" borderId="7" xfId="15" applyNumberFormat="1" applyFont="1" applyFill="1" applyBorder="1" applyAlignment="1">
      <alignment/>
    </xf>
    <xf numFmtId="0" fontId="19" fillId="0" borderId="0" xfId="15" applyNumberFormat="1" applyFont="1" applyFill="1" applyAlignment="1">
      <alignment horizontal="left"/>
    </xf>
    <xf numFmtId="164" fontId="19" fillId="0" borderId="7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37" fontId="19" fillId="0" borderId="12" xfId="15" applyNumberFormat="1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0" xfId="15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 wrapText="1"/>
    </xf>
    <xf numFmtId="37" fontId="19" fillId="0" borderId="0" xfId="15" applyNumberFormat="1" applyFont="1" applyFill="1" applyAlignment="1">
      <alignment wrapText="1"/>
    </xf>
    <xf numFmtId="37" fontId="24" fillId="0" borderId="0" xfId="15" applyNumberFormat="1" applyFont="1" applyFill="1" applyBorder="1" applyAlignment="1">
      <alignment horizontal="center" wrapText="1"/>
    </xf>
    <xf numFmtId="37" fontId="18" fillId="0" borderId="0" xfId="15" applyNumberFormat="1" applyFont="1" applyFill="1" applyBorder="1" applyAlignment="1">
      <alignment horizontal="center" wrapText="1"/>
    </xf>
    <xf numFmtId="49" fontId="18" fillId="0" borderId="0" xfId="15" applyNumberFormat="1" applyFont="1" applyFill="1" applyAlignment="1">
      <alignment/>
    </xf>
    <xf numFmtId="164" fontId="18" fillId="0" borderId="0" xfId="15" applyNumberFormat="1" applyFont="1" applyFill="1" applyAlignment="1">
      <alignment/>
    </xf>
    <xf numFmtId="17" fontId="24" fillId="0" borderId="0" xfId="15" applyNumberFormat="1" applyFont="1" applyFill="1" applyBorder="1" applyAlignment="1">
      <alignment horizontal="center"/>
    </xf>
    <xf numFmtId="49" fontId="18" fillId="0" borderId="1" xfId="15" applyNumberFormat="1" applyFont="1" applyFill="1" applyBorder="1" applyAlignment="1">
      <alignment horizontal="center"/>
    </xf>
    <xf numFmtId="37" fontId="24" fillId="0" borderId="1" xfId="15" applyNumberFormat="1" applyFont="1" applyFill="1" applyBorder="1" applyAlignment="1" quotePrefix="1">
      <alignment horizontal="center"/>
    </xf>
    <xf numFmtId="0" fontId="19" fillId="0" borderId="1" xfId="0" applyFont="1" applyBorder="1" applyAlignment="1">
      <alignment/>
    </xf>
    <xf numFmtId="49" fontId="18" fillId="0" borderId="0" xfId="15" applyNumberFormat="1" applyFont="1" applyFill="1" applyBorder="1" applyAlignment="1">
      <alignment horizontal="center"/>
    </xf>
    <xf numFmtId="49" fontId="18" fillId="0" borderId="0" xfId="15" applyNumberFormat="1" applyFont="1" applyFill="1" applyBorder="1" applyAlignment="1">
      <alignment/>
    </xf>
    <xf numFmtId="164" fontId="18" fillId="0" borderId="0" xfId="15" applyNumberFormat="1" applyFont="1" applyFill="1" applyBorder="1" applyAlignment="1">
      <alignment/>
    </xf>
    <xf numFmtId="164" fontId="18" fillId="0" borderId="0" xfId="15" applyNumberFormat="1" applyFont="1" applyFill="1" applyBorder="1" applyAlignment="1">
      <alignment horizontal="center"/>
    </xf>
    <xf numFmtId="37" fontId="24" fillId="0" borderId="0" xfId="15" applyNumberFormat="1" applyFont="1" applyFill="1" applyBorder="1" applyAlignment="1" quotePrefix="1">
      <alignment horizontal="center"/>
    </xf>
    <xf numFmtId="37" fontId="24" fillId="0" borderId="0" xfId="15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15" applyNumberFormat="1" applyFont="1" applyFill="1" applyAlignment="1">
      <alignment horizontal="center"/>
    </xf>
    <xf numFmtId="37" fontId="25" fillId="0" borderId="0" xfId="15" applyNumberFormat="1" applyFont="1" applyFill="1" applyBorder="1" applyAlignment="1">
      <alignment/>
    </xf>
    <xf numFmtId="49" fontId="19" fillId="0" borderId="0" xfId="15" applyNumberFormat="1" applyFont="1" applyFill="1" applyAlignment="1">
      <alignment/>
    </xf>
    <xf numFmtId="49" fontId="19" fillId="0" borderId="0" xfId="15" applyNumberFormat="1" applyFont="1" applyFill="1" applyAlignment="1">
      <alignment horizontal="left"/>
    </xf>
    <xf numFmtId="37" fontId="19" fillId="0" borderId="0" xfId="0" applyNumberFormat="1" applyFont="1" applyAlignment="1">
      <alignment/>
    </xf>
    <xf numFmtId="37" fontId="25" fillId="0" borderId="3" xfId="15" applyNumberFormat="1" applyFont="1" applyFill="1" applyBorder="1" applyAlignment="1">
      <alignment/>
    </xf>
    <xf numFmtId="164" fontId="19" fillId="0" borderId="0" xfId="15" applyNumberFormat="1" applyFont="1" applyFill="1" applyAlignment="1">
      <alignment horizontal="left"/>
    </xf>
    <xf numFmtId="37" fontId="25" fillId="0" borderId="1" xfId="15" applyNumberFormat="1" applyFont="1" applyFill="1" applyBorder="1" applyAlignment="1">
      <alignment/>
    </xf>
    <xf numFmtId="37" fontId="25" fillId="0" borderId="13" xfId="15" applyNumberFormat="1" applyFont="1" applyFill="1" applyBorder="1" applyAlignment="1">
      <alignment/>
    </xf>
    <xf numFmtId="37" fontId="25" fillId="0" borderId="7" xfId="15" applyNumberFormat="1" applyFont="1" applyFill="1" applyBorder="1" applyAlignment="1">
      <alignment/>
    </xf>
    <xf numFmtId="37" fontId="25" fillId="0" borderId="9" xfId="15" applyNumberFormat="1" applyFont="1" applyFill="1" applyBorder="1" applyAlignment="1">
      <alignment/>
    </xf>
    <xf numFmtId="0" fontId="19" fillId="0" borderId="0" xfId="15" applyNumberFormat="1" applyFont="1" applyFill="1" applyAlignment="1">
      <alignment/>
    </xf>
    <xf numFmtId="37" fontId="25" fillId="0" borderId="14" xfId="15" applyNumberFormat="1" applyFont="1" applyFill="1" applyBorder="1" applyAlignment="1">
      <alignment/>
    </xf>
    <xf numFmtId="37" fontId="25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37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37" fontId="25" fillId="0" borderId="0" xfId="0" applyNumberFormat="1" applyFont="1" applyFill="1" applyAlignment="1">
      <alignment/>
    </xf>
    <xf numFmtId="49" fontId="18" fillId="0" borderId="0" xfId="15" applyNumberFormat="1" applyFont="1" applyFill="1" applyAlignment="1">
      <alignment horizontal="left"/>
    </xf>
    <xf numFmtId="37" fontId="25" fillId="0" borderId="0" xfId="15" applyNumberFormat="1" applyFont="1" applyFill="1" applyBorder="1" applyAlignment="1" quotePrefix="1">
      <alignment horizontal="right"/>
    </xf>
    <xf numFmtId="37" fontId="25" fillId="0" borderId="11" xfId="15" applyNumberFormat="1" applyFont="1" applyFill="1" applyBorder="1" applyAlignment="1">
      <alignment/>
    </xf>
    <xf numFmtId="37" fontId="24" fillId="0" borderId="0" xfId="15" applyNumberFormat="1" applyFont="1" applyFill="1" applyBorder="1" applyAlignment="1">
      <alignment/>
    </xf>
    <xf numFmtId="43" fontId="19" fillId="0" borderId="0" xfId="15" applyFont="1" applyFill="1" applyAlignment="1">
      <alignment horizontal="left"/>
    </xf>
    <xf numFmtId="37" fontId="15" fillId="0" borderId="0" xfId="0" applyNumberFormat="1" applyFont="1" applyFill="1" applyAlignment="1" applyProtection="1">
      <alignment/>
      <protection/>
    </xf>
    <xf numFmtId="37" fontId="20" fillId="0" borderId="0" xfId="0" applyNumberFormat="1" applyFont="1" applyFill="1" applyAlignment="1" applyProtection="1">
      <alignment/>
      <protection/>
    </xf>
    <xf numFmtId="37" fontId="20" fillId="0" borderId="1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Alignment="1" applyProtection="1" quotePrefix="1">
      <alignment horizontal="left"/>
      <protection/>
    </xf>
    <xf numFmtId="37" fontId="15" fillId="0" borderId="0" xfId="0" applyNumberFormat="1" applyFont="1" applyFill="1" applyAlignment="1" applyProtection="1" quotePrefix="1">
      <alignment horizontal="left"/>
      <protection/>
    </xf>
    <xf numFmtId="37" fontId="15" fillId="0" borderId="0" xfId="0" applyNumberFormat="1" applyFont="1" applyFill="1" applyBorder="1" applyAlignment="1" applyProtection="1">
      <alignment/>
      <protection/>
    </xf>
    <xf numFmtId="37" fontId="19" fillId="0" borderId="0" xfId="15" applyNumberFormat="1" applyFont="1" applyFill="1" applyAlignment="1">
      <alignment horizontal="left"/>
    </xf>
    <xf numFmtId="37" fontId="20" fillId="0" borderId="0" xfId="0" applyNumberFormat="1" applyFont="1" applyFill="1" applyBorder="1" applyAlignment="1" applyProtection="1">
      <alignment/>
      <protection/>
    </xf>
    <xf numFmtId="37" fontId="20" fillId="0" borderId="11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 horizontal="left"/>
    </xf>
    <xf numFmtId="37" fontId="18" fillId="0" borderId="1" xfId="0" applyNumberFormat="1" applyFont="1" applyFill="1" applyBorder="1" applyAlignment="1">
      <alignment/>
    </xf>
    <xf numFmtId="5" fontId="20" fillId="0" borderId="0" xfId="0" applyNumberFormat="1" applyFont="1" applyFill="1" applyAlignment="1" applyProtection="1">
      <alignment/>
      <protection/>
    </xf>
    <xf numFmtId="5" fontId="20" fillId="0" borderId="1" xfId="0" applyNumberFormat="1" applyFont="1" applyFill="1" applyBorder="1" applyAlignment="1" applyProtection="1">
      <alignment/>
      <protection/>
    </xf>
    <xf numFmtId="5" fontId="15" fillId="0" borderId="0" xfId="0" applyNumberFormat="1" applyFont="1" applyFill="1" applyAlignment="1" applyProtection="1">
      <alignment/>
      <protection/>
    </xf>
    <xf numFmtId="5" fontId="15" fillId="0" borderId="0" xfId="0" applyNumberFormat="1" applyFont="1" applyFill="1" applyBorder="1" applyAlignment="1" applyProtection="1">
      <alignment/>
      <protection/>
    </xf>
    <xf numFmtId="5" fontId="20" fillId="0" borderId="0" xfId="0" applyNumberFormat="1" applyFont="1" applyFill="1" applyBorder="1" applyAlignment="1" applyProtection="1">
      <alignment/>
      <protection/>
    </xf>
    <xf numFmtId="5" fontId="20" fillId="0" borderId="11" xfId="0" applyNumberFormat="1" applyFont="1" applyFill="1" applyBorder="1" applyAlignment="1" applyProtection="1">
      <alignment/>
      <protection/>
    </xf>
    <xf numFmtId="5" fontId="18" fillId="0" borderId="0" xfId="0" applyNumberFormat="1" applyFont="1" applyFill="1" applyBorder="1" applyAlignment="1">
      <alignment/>
    </xf>
    <xf numFmtId="5" fontId="19" fillId="0" borderId="0" xfId="0" applyNumberFormat="1" applyFont="1" applyFill="1" applyBorder="1" applyAlignment="1">
      <alignment/>
    </xf>
    <xf numFmtId="5" fontId="18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/>
    </xf>
    <xf numFmtId="6" fontId="7" fillId="0" borderId="3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3" fontId="19" fillId="0" borderId="0" xfId="15" applyNumberFormat="1" applyFont="1" applyFill="1" applyAlignment="1">
      <alignment/>
    </xf>
    <xf numFmtId="169" fontId="0" fillId="0" borderId="0" xfId="0" applyNumberFormat="1" applyAlignment="1">
      <alignment/>
    </xf>
    <xf numFmtId="169" fontId="18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169" fontId="19" fillId="0" borderId="3" xfId="15" applyNumberFormat="1" applyFont="1" applyBorder="1" applyAlignment="1">
      <alignment/>
    </xf>
    <xf numFmtId="169" fontId="19" fillId="0" borderId="0" xfId="15" applyNumberFormat="1" applyFont="1" applyFill="1" applyAlignment="1">
      <alignment/>
    </xf>
    <xf numFmtId="169" fontId="19" fillId="0" borderId="1" xfId="15" applyNumberFormat="1" applyFont="1" applyBorder="1" applyAlignment="1">
      <alignment/>
    </xf>
    <xf numFmtId="49" fontId="18" fillId="0" borderId="0" xfId="15" applyNumberFormat="1" applyFont="1" applyFill="1" applyAlignment="1">
      <alignment/>
    </xf>
    <xf numFmtId="164" fontId="19" fillId="0" borderId="0" xfId="15" applyNumberFormat="1" applyFont="1" applyFill="1" applyBorder="1" applyAlignment="1">
      <alignment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7" fontId="19" fillId="0" borderId="12" xfId="0" applyNumberFormat="1" applyFont="1" applyBorder="1" applyAlignment="1">
      <alignment/>
    </xf>
    <xf numFmtId="49" fontId="19" fillId="0" borderId="0" xfId="15" applyNumberFormat="1" applyFont="1" applyFill="1" applyBorder="1" applyAlignment="1">
      <alignment horizontal="left"/>
    </xf>
    <xf numFmtId="37" fontId="19" fillId="0" borderId="0" xfId="0" applyNumberFormat="1" applyFont="1" applyBorder="1" applyAlignment="1">
      <alignment/>
    </xf>
    <xf numFmtId="164" fontId="19" fillId="0" borderId="0" xfId="15" applyNumberFormat="1" applyFont="1" applyFill="1" applyAlignment="1" quotePrefix="1">
      <alignment horizontal="left"/>
    </xf>
    <xf numFmtId="37" fontId="19" fillId="0" borderId="9" xfId="0" applyNumberFormat="1" applyFont="1" applyBorder="1" applyAlignment="1">
      <alignment/>
    </xf>
    <xf numFmtId="37" fontId="19" fillId="0" borderId="3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6" fillId="0" borderId="0" xfId="22" applyFont="1" applyAlignment="1">
      <alignment/>
    </xf>
    <xf numFmtId="0" fontId="19" fillId="0" borderId="0" xfId="15" applyNumberFormat="1" applyFont="1" applyFill="1" applyBorder="1" applyAlignment="1">
      <alignment/>
    </xf>
    <xf numFmtId="37" fontId="26" fillId="0" borderId="0" xfId="22" applyNumberFormat="1" applyFont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15" applyNumberFormat="1" applyFont="1" applyFill="1" applyBorder="1" applyAlignment="1">
      <alignment/>
    </xf>
    <xf numFmtId="0" fontId="19" fillId="0" borderId="15" xfId="0" applyFont="1" applyBorder="1" applyAlignment="1" quotePrefix="1">
      <alignment horizontal="left"/>
    </xf>
    <xf numFmtId="0" fontId="19" fillId="0" borderId="16" xfId="0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 quotePrefix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8" xfId="0" applyFont="1" applyFill="1" applyBorder="1" applyAlignment="1" quotePrefix="1">
      <alignment horizontal="left"/>
    </xf>
    <xf numFmtId="164" fontId="19" fillId="0" borderId="0" xfId="15" applyNumberFormat="1" applyFont="1" applyFill="1" applyBorder="1" applyAlignment="1">
      <alignment/>
    </xf>
    <xf numFmtId="37" fontId="19" fillId="0" borderId="1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1" xfId="0" applyNumberFormat="1" applyFont="1" applyFill="1" applyBorder="1" applyAlignment="1">
      <alignment/>
    </xf>
    <xf numFmtId="37" fontId="19" fillId="0" borderId="20" xfId="0" applyNumberFormat="1" applyFont="1" applyFill="1" applyBorder="1" applyAlignment="1">
      <alignment/>
    </xf>
    <xf numFmtId="49" fontId="19" fillId="0" borderId="18" xfId="15" applyNumberFormat="1" applyFont="1" applyFill="1" applyBorder="1" applyAlignment="1" quotePrefix="1">
      <alignment horizontal="left"/>
    </xf>
    <xf numFmtId="37" fontId="19" fillId="0" borderId="0" xfId="15" applyNumberFormat="1" applyFont="1" applyFill="1" applyBorder="1" applyAlignment="1" quotePrefix="1">
      <alignment horizontal="center"/>
    </xf>
    <xf numFmtId="164" fontId="19" fillId="0" borderId="18" xfId="15" applyNumberFormat="1" applyFont="1" applyFill="1" applyBorder="1" applyAlignment="1" quotePrefix="1">
      <alignment horizontal="left"/>
    </xf>
    <xf numFmtId="10" fontId="18" fillId="0" borderId="0" xfId="21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7" fontId="19" fillId="0" borderId="0" xfId="0" applyNumberFormat="1" applyFont="1" applyFill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21" xfId="0" applyFont="1" applyBorder="1" applyAlignment="1">
      <alignment/>
    </xf>
    <xf numFmtId="0" fontId="19" fillId="0" borderId="1" xfId="0" applyFont="1" applyFill="1" applyBorder="1" applyAlignment="1">
      <alignment/>
    </xf>
    <xf numFmtId="10" fontId="19" fillId="0" borderId="20" xfId="0" applyNumberFormat="1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37" fontId="19" fillId="0" borderId="19" xfId="0" applyNumberFormat="1" applyFont="1" applyBorder="1" applyAlignment="1">
      <alignment/>
    </xf>
    <xf numFmtId="0" fontId="18" fillId="0" borderId="19" xfId="0" applyFont="1" applyFill="1" applyBorder="1" applyAlignment="1" quotePrefix="1">
      <alignment horizontal="center"/>
    </xf>
    <xf numFmtId="37" fontId="19" fillId="0" borderId="19" xfId="15" applyNumberFormat="1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49" fontId="19" fillId="0" borderId="18" xfId="15" applyNumberFormat="1" applyFont="1" applyFill="1" applyBorder="1" applyAlignment="1">
      <alignment horizontal="left"/>
    </xf>
    <xf numFmtId="0" fontId="19" fillId="0" borderId="18" xfId="15" applyNumberFormat="1" applyFont="1" applyFill="1" applyBorder="1" applyAlignment="1">
      <alignment horizontal="center"/>
    </xf>
    <xf numFmtId="37" fontId="19" fillId="0" borderId="0" xfId="15" applyNumberFormat="1" applyFont="1" applyFill="1" applyBorder="1" applyAlignment="1" quotePrefix="1">
      <alignment horizontal="right"/>
    </xf>
    <xf numFmtId="166" fontId="19" fillId="0" borderId="19" xfId="21" applyNumberFormat="1" applyFont="1" applyFill="1" applyBorder="1" applyAlignment="1">
      <alignment horizontal="center"/>
    </xf>
    <xf numFmtId="37" fontId="19" fillId="0" borderId="11" xfId="0" applyNumberFormat="1" applyFont="1" applyFill="1" applyBorder="1" applyAlignment="1" quotePrefix="1">
      <alignment horizontal="right"/>
    </xf>
    <xf numFmtId="37" fontId="19" fillId="0" borderId="0" xfId="15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37" fontId="19" fillId="0" borderId="20" xfId="0" applyNumberFormat="1" applyFont="1" applyBorder="1" applyAlignment="1">
      <alignment/>
    </xf>
    <xf numFmtId="37" fontId="19" fillId="0" borderId="1" xfId="15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7" fontId="19" fillId="0" borderId="0" xfId="15" applyNumberFormat="1" applyFont="1" applyFill="1" applyAlignment="1">
      <alignment horizontal="left"/>
    </xf>
    <xf numFmtId="164" fontId="19" fillId="0" borderId="0" xfId="15" applyNumberFormat="1" applyFont="1" applyFill="1" applyAlignment="1" quotePrefix="1">
      <alignment horizontal="center"/>
    </xf>
    <xf numFmtId="164" fontId="19" fillId="0" borderId="3" xfId="15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5" fontId="19" fillId="0" borderId="0" xfId="0" applyNumberFormat="1" applyFont="1" applyFill="1" applyBorder="1" applyAlignment="1" quotePrefix="1">
      <alignment horizontal="right"/>
    </xf>
    <xf numFmtId="171" fontId="19" fillId="0" borderId="0" xfId="21" applyNumberFormat="1" applyFont="1" applyFill="1" applyBorder="1" applyAlignment="1" quotePrefix="1">
      <alignment horizontal="center"/>
    </xf>
    <xf numFmtId="0" fontId="19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37" fontId="0" fillId="0" borderId="1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 quotePrefix="1">
      <alignment horizontal="left"/>
    </xf>
    <xf numFmtId="10" fontId="0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/>
    </xf>
    <xf numFmtId="5" fontId="0" fillId="0" borderId="7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quotePrefix="1">
      <alignment horizontal="left"/>
    </xf>
    <xf numFmtId="10" fontId="0" fillId="0" borderId="0" xfId="21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5" fontId="0" fillId="0" borderId="9" xfId="0" applyNumberFormat="1" applyFont="1" applyFill="1" applyBorder="1" applyAlignment="1">
      <alignment/>
    </xf>
    <xf numFmtId="5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5" fontId="0" fillId="0" borderId="16" xfId="15" applyNumberFormat="1" applyFont="1" applyFill="1" applyBorder="1" applyAlignment="1">
      <alignment/>
    </xf>
    <xf numFmtId="5" fontId="0" fillId="0" borderId="17" xfId="15" applyNumberFormat="1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5" fontId="0" fillId="0" borderId="0" xfId="15" applyNumberFormat="1" applyFont="1" applyFill="1" applyBorder="1" applyAlignment="1">
      <alignment/>
    </xf>
    <xf numFmtId="5" fontId="0" fillId="0" borderId="19" xfId="15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0" xfId="21" applyNumberFormat="1" applyFont="1" applyFill="1" applyBorder="1" applyAlignment="1">
      <alignment/>
    </xf>
    <xf numFmtId="10" fontId="0" fillId="0" borderId="19" xfId="21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0" fontId="0" fillId="0" borderId="1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19" xfId="15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5" fontId="0" fillId="0" borderId="0" xfId="15" applyNumberFormat="1" applyFont="1" applyFill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37" fontId="0" fillId="0" borderId="0" xfId="0" applyNumberFormat="1" applyFont="1" applyFill="1" applyAlignment="1" quotePrefix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9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0" fontId="0" fillId="0" borderId="9" xfId="0" applyNumberFormat="1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5" fontId="0" fillId="0" borderId="0" xfId="21" applyNumberFormat="1" applyFont="1" applyFill="1" applyBorder="1" applyAlignment="1" quotePrefix="1">
      <alignment horizontal="right"/>
    </xf>
    <xf numFmtId="5" fontId="0" fillId="0" borderId="0" xfId="2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65" fontId="14" fillId="0" borderId="0" xfId="0" applyNumberFormat="1" applyFont="1" applyFill="1" applyAlignment="1">
      <alignment horizontal="center"/>
    </xf>
    <xf numFmtId="5" fontId="19" fillId="0" borderId="0" xfId="15" applyNumberFormat="1" applyFont="1" applyFill="1" applyAlignment="1">
      <alignment horizontal="right"/>
    </xf>
    <xf numFmtId="5" fontId="19" fillId="0" borderId="9" xfId="15" applyNumberFormat="1" applyFont="1" applyFill="1" applyBorder="1" applyAlignment="1">
      <alignment horizontal="right"/>
    </xf>
    <xf numFmtId="5" fontId="19" fillId="0" borderId="3" xfId="15" applyNumberFormat="1" applyFont="1" applyFill="1" applyBorder="1" applyAlignment="1">
      <alignment horizontal="right"/>
    </xf>
    <xf numFmtId="5" fontId="15" fillId="0" borderId="0" xfId="0" applyNumberFormat="1" applyFont="1" applyFill="1" applyAlignment="1" quotePrefix="1">
      <alignment horizontal="right"/>
    </xf>
    <xf numFmtId="0" fontId="18" fillId="0" borderId="0" xfId="0" applyFont="1" applyAlignment="1">
      <alignment horizontal="center"/>
    </xf>
    <xf numFmtId="5" fontId="18" fillId="0" borderId="0" xfId="15" applyNumberFormat="1" applyFont="1" applyFill="1" applyAlignment="1">
      <alignment horizontal="right"/>
    </xf>
    <xf numFmtId="164" fontId="19" fillId="0" borderId="0" xfId="15" applyNumberFormat="1" applyFont="1" applyFill="1" applyAlignment="1">
      <alignment horizontal="center"/>
    </xf>
    <xf numFmtId="14" fontId="19" fillId="0" borderId="1" xfId="15" applyNumberFormat="1" applyFont="1" applyFill="1" applyBorder="1" applyAlignment="1">
      <alignment horizontal="center"/>
    </xf>
    <xf numFmtId="14" fontId="18" fillId="0" borderId="0" xfId="15" applyNumberFormat="1" applyFont="1" applyFill="1" applyAlignment="1">
      <alignment horizontal="center"/>
    </xf>
    <xf numFmtId="164" fontId="18" fillId="0" borderId="0" xfId="15" applyNumberFormat="1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5" fontId="19" fillId="0" borderId="0" xfId="15" applyNumberFormat="1" applyFont="1" applyFill="1" applyAlignment="1">
      <alignment horizontal="center"/>
    </xf>
    <xf numFmtId="0" fontId="19" fillId="0" borderId="0" xfId="0" applyFont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164" fontId="18" fillId="0" borderId="1" xfId="15" applyNumberFormat="1" applyFont="1" applyFill="1" applyBorder="1" applyAlignment="1">
      <alignment horizontal="center"/>
    </xf>
    <xf numFmtId="49" fontId="18" fillId="0" borderId="0" xfId="15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6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18" fillId="0" borderId="18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23" fillId="0" borderId="0" xfId="0" applyFont="1" applyAlignment="1">
      <alignment textRotation="180"/>
    </xf>
    <xf numFmtId="0" fontId="23" fillId="0" borderId="0" xfId="0" applyFont="1" applyAlignment="1">
      <alignment horizontal="left" textRotation="180"/>
    </xf>
    <xf numFmtId="0" fontId="23" fillId="0" borderId="0" xfId="0" applyFont="1" applyAlignment="1" quotePrefix="1">
      <alignment horizontal="left" textRotation="180"/>
    </xf>
    <xf numFmtId="0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Comma_BANKED VACATION" xfId="17"/>
    <cellStyle name="Currency" xfId="18"/>
    <cellStyle name="Currency [0]" xfId="19"/>
    <cellStyle name="Normal_19-Advertising" xfId="20"/>
    <cellStyle name="Percent" xfId="21"/>
    <cellStyle name="PSChar" xfId="22"/>
    <cellStyle name="PSDate" xfId="23"/>
    <cellStyle name="PSDec" xfId="24"/>
    <cellStyle name="PSHeading" xfId="25"/>
    <cellStyle name="PSI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2009%20CASE%20MODEL%20VE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  <sheetDataSet>
      <sheetData sheetId="30">
        <row r="136">
          <cell r="G136">
            <v>33091094.1491757</v>
          </cell>
        </row>
        <row r="140">
          <cell r="G140">
            <v>673055.4911539</v>
          </cell>
        </row>
      </sheetData>
      <sheetData sheetId="31">
        <row r="200">
          <cell r="F200">
            <v>102637995.27198403</v>
          </cell>
        </row>
        <row r="201">
          <cell r="F201">
            <v>564145900.1913532</v>
          </cell>
        </row>
        <row r="229">
          <cell r="F229">
            <v>0</v>
          </cell>
        </row>
        <row r="230">
          <cell r="F230">
            <v>0</v>
          </cell>
        </row>
        <row r="321">
          <cell r="F321">
            <v>34745</v>
          </cell>
        </row>
        <row r="323">
          <cell r="F323">
            <v>23998755.379092086</v>
          </cell>
        </row>
        <row r="351">
          <cell r="F351">
            <v>0</v>
          </cell>
        </row>
      </sheetData>
      <sheetData sheetId="44">
        <row r="22">
          <cell r="G22">
            <v>20520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4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5.28125" style="0" bestFit="1" customWidth="1"/>
    <col min="2" max="2" width="13.421875" style="0" customWidth="1"/>
    <col min="3" max="4" width="5.7109375" style="0" customWidth="1"/>
    <col min="5" max="5" width="38.7109375" style="0" customWidth="1"/>
    <col min="6" max="6" width="16.8515625" style="0" customWidth="1"/>
    <col min="7" max="7" width="17.00390625" style="0" customWidth="1"/>
    <col min="8" max="8" width="4.421875" style="0" customWidth="1"/>
    <col min="9" max="9" width="16.140625" style="0" customWidth="1"/>
    <col min="10" max="10" width="13.7109375" style="0" bestFit="1" customWidth="1"/>
  </cols>
  <sheetData>
    <row r="1" spans="2:9" ht="26.25">
      <c r="B1" s="645" t="s">
        <v>427</v>
      </c>
      <c r="C1" s="645"/>
      <c r="D1" s="645"/>
      <c r="E1" s="645"/>
      <c r="F1" s="645"/>
      <c r="G1" s="645"/>
      <c r="H1" s="645"/>
      <c r="I1" s="645"/>
    </row>
    <row r="2" spans="1:9" ht="26.25">
      <c r="A2" s="1"/>
      <c r="B2" s="646" t="s">
        <v>566</v>
      </c>
      <c r="C2" s="646"/>
      <c r="D2" s="646"/>
      <c r="E2" s="646"/>
      <c r="F2" s="646"/>
      <c r="G2" s="646"/>
      <c r="H2" s="646"/>
      <c r="I2" s="646"/>
    </row>
    <row r="3" spans="1:9" ht="18">
      <c r="A3" s="1"/>
      <c r="B3" s="351"/>
      <c r="C3" s="351"/>
      <c r="D3" s="351"/>
      <c r="E3" s="351"/>
      <c r="F3" s="351"/>
      <c r="G3" s="351"/>
      <c r="H3" s="351"/>
      <c r="I3" s="351"/>
    </row>
    <row r="4" spans="1:9" s="385" customFormat="1" ht="15.75">
      <c r="A4" s="380"/>
      <c r="B4" s="381"/>
      <c r="C4" s="382"/>
      <c r="D4" s="382"/>
      <c r="E4" s="383"/>
      <c r="F4" s="229" t="s">
        <v>3</v>
      </c>
      <c r="G4" s="229" t="s">
        <v>4</v>
      </c>
      <c r="H4" s="229"/>
      <c r="I4" s="384" t="s">
        <v>5</v>
      </c>
    </row>
    <row r="5" spans="1:9" s="385" customFormat="1" ht="15.75">
      <c r="A5" s="380"/>
      <c r="B5" s="386"/>
      <c r="C5" s="383"/>
      <c r="D5" s="383"/>
      <c r="E5" s="383"/>
      <c r="F5" s="233"/>
      <c r="G5" s="387" t="s">
        <v>6</v>
      </c>
      <c r="H5" s="387"/>
      <c r="I5" s="384" t="s">
        <v>6</v>
      </c>
    </row>
    <row r="6" spans="1:9" s="385" customFormat="1" ht="15.75">
      <c r="A6" s="233"/>
      <c r="B6" s="386"/>
      <c r="C6" s="383"/>
      <c r="D6" s="383"/>
      <c r="E6" s="383"/>
      <c r="F6" s="387" t="s">
        <v>8</v>
      </c>
      <c r="G6" s="387" t="s">
        <v>7</v>
      </c>
      <c r="H6" s="387"/>
      <c r="I6" s="384" t="s">
        <v>7</v>
      </c>
    </row>
    <row r="7" spans="1:9" s="385" customFormat="1" ht="16.5" thickBot="1">
      <c r="A7" s="232"/>
      <c r="B7" s="388" t="s">
        <v>9</v>
      </c>
      <c r="C7" s="389"/>
      <c r="D7" s="643" t="s">
        <v>10</v>
      </c>
      <c r="E7" s="643"/>
      <c r="F7" s="390">
        <v>39240</v>
      </c>
      <c r="G7" s="391">
        <v>39994</v>
      </c>
      <c r="H7" s="391"/>
      <c r="I7" s="392" t="s">
        <v>11</v>
      </c>
    </row>
    <row r="8" spans="1:8" s="385" customFormat="1" ht="15.75">
      <c r="A8" s="233">
        <v>1</v>
      </c>
      <c r="B8" s="644" t="s">
        <v>12</v>
      </c>
      <c r="C8" s="644"/>
      <c r="D8" s="644"/>
      <c r="E8" s="644"/>
      <c r="F8" s="233"/>
      <c r="G8" s="233"/>
      <c r="H8" s="233"/>
    </row>
    <row r="9" spans="1:8" s="385" customFormat="1" ht="15.75">
      <c r="A9" s="233">
        <v>2</v>
      </c>
      <c r="B9" s="386" t="s">
        <v>13</v>
      </c>
      <c r="C9" s="393"/>
      <c r="D9" s="393"/>
      <c r="E9" s="393"/>
      <c r="F9" s="229"/>
      <c r="G9" s="229"/>
      <c r="H9" s="229"/>
    </row>
    <row r="10" spans="1:8" s="385" customFormat="1" ht="15.75">
      <c r="A10" s="233">
        <v>3</v>
      </c>
      <c r="B10" s="393" t="s">
        <v>14</v>
      </c>
      <c r="C10" s="393"/>
      <c r="D10" s="393"/>
      <c r="E10" s="393"/>
      <c r="F10" s="229"/>
      <c r="G10" s="229"/>
      <c r="H10" s="229"/>
    </row>
    <row r="11" spans="1:8" s="385" customFormat="1" ht="15.75">
      <c r="A11" s="233">
        <v>4</v>
      </c>
      <c r="B11" s="394"/>
      <c r="C11" s="393" t="s">
        <v>15</v>
      </c>
      <c r="D11" s="393"/>
      <c r="E11" s="393"/>
      <c r="F11" s="229"/>
      <c r="G11" s="229"/>
      <c r="H11" s="229"/>
    </row>
    <row r="12" spans="1:8" s="385" customFormat="1" ht="15.75">
      <c r="A12" s="233">
        <v>5</v>
      </c>
      <c r="B12" s="393" t="s">
        <v>16</v>
      </c>
      <c r="C12" s="393" t="s">
        <v>17</v>
      </c>
      <c r="D12" s="393"/>
      <c r="E12" s="393"/>
      <c r="F12" s="229"/>
      <c r="G12" s="229"/>
      <c r="H12" s="229"/>
    </row>
    <row r="13" spans="1:9" s="385" customFormat="1" ht="15">
      <c r="A13" s="233">
        <v>6</v>
      </c>
      <c r="B13" s="393"/>
      <c r="C13" s="393" t="s">
        <v>18</v>
      </c>
      <c r="D13" s="393"/>
      <c r="E13" s="393"/>
      <c r="F13" s="395">
        <v>10883.08</v>
      </c>
      <c r="G13" s="395">
        <v>10883.08</v>
      </c>
      <c r="H13" s="395"/>
      <c r="I13" s="395">
        <f>G13-F13</f>
        <v>0</v>
      </c>
    </row>
    <row r="14" spans="1:9" s="385" customFormat="1" ht="15">
      <c r="A14" s="233">
        <v>7</v>
      </c>
      <c r="B14" s="393"/>
      <c r="C14" s="393" t="s">
        <v>19</v>
      </c>
      <c r="D14" s="393"/>
      <c r="E14" s="393"/>
      <c r="F14" s="395">
        <v>58742.88</v>
      </c>
      <c r="G14" s="395">
        <v>58742.88</v>
      </c>
      <c r="H14" s="395"/>
      <c r="I14" s="395">
        <f>G14-F14</f>
        <v>0</v>
      </c>
    </row>
    <row r="15" spans="1:8" s="385" customFormat="1" ht="15.75">
      <c r="A15" s="233">
        <v>8</v>
      </c>
      <c r="B15" s="383"/>
      <c r="C15" s="393"/>
      <c r="D15" s="393"/>
      <c r="E15" s="393"/>
      <c r="F15" s="229"/>
      <c r="G15" s="230"/>
      <c r="H15" s="230"/>
    </row>
    <row r="16" spans="1:8" s="385" customFormat="1" ht="15.75">
      <c r="A16" s="233">
        <v>9</v>
      </c>
      <c r="B16" s="393"/>
      <c r="C16" s="393" t="s">
        <v>20</v>
      </c>
      <c r="D16" s="393"/>
      <c r="E16" s="393"/>
      <c r="F16" s="396">
        <f>SUM(F13:F15)</f>
        <v>69625.95999999999</v>
      </c>
      <c r="G16" s="397">
        <f>SUM(G13:G15)</f>
        <v>69625.95999999999</v>
      </c>
      <c r="H16" s="230"/>
    </row>
    <row r="17" spans="1:8" s="385" customFormat="1" ht="15.75">
      <c r="A17" s="233">
        <v>10</v>
      </c>
      <c r="B17" s="393"/>
      <c r="C17" s="393"/>
      <c r="D17" s="393"/>
      <c r="E17" s="393"/>
      <c r="F17" s="229"/>
      <c r="G17" s="230"/>
      <c r="H17" s="230"/>
    </row>
    <row r="18" spans="1:8" s="385" customFormat="1" ht="15.75">
      <c r="A18" s="233">
        <v>11</v>
      </c>
      <c r="B18" s="394"/>
      <c r="C18" s="393" t="s">
        <v>21</v>
      </c>
      <c r="D18" s="393"/>
      <c r="E18" s="393"/>
      <c r="F18" s="229"/>
      <c r="G18" s="230"/>
      <c r="H18" s="230"/>
    </row>
    <row r="19" spans="1:9" s="385" customFormat="1" ht="15">
      <c r="A19" s="233">
        <v>12</v>
      </c>
      <c r="B19" s="394" t="s">
        <v>22</v>
      </c>
      <c r="C19" s="393" t="s">
        <v>23</v>
      </c>
      <c r="D19" s="393"/>
      <c r="E19" s="393"/>
      <c r="F19" s="395">
        <v>6267322.57</v>
      </c>
      <c r="G19" s="395">
        <v>6248021.020592998</v>
      </c>
      <c r="H19" s="395"/>
      <c r="I19" s="395">
        <f aca="true" t="shared" si="0" ref="I19:I25">G19-F19</f>
        <v>-19301.549407002516</v>
      </c>
    </row>
    <row r="20" spans="1:9" s="385" customFormat="1" ht="15">
      <c r="A20" s="233">
        <v>13</v>
      </c>
      <c r="B20" s="394" t="s">
        <v>24</v>
      </c>
      <c r="C20" s="393" t="s">
        <v>25</v>
      </c>
      <c r="D20" s="393"/>
      <c r="E20" s="393"/>
      <c r="F20" s="395">
        <v>1724550.79</v>
      </c>
      <c r="G20" s="395">
        <v>1733582.2595769202</v>
      </c>
      <c r="H20" s="395"/>
      <c r="I20" s="395">
        <f t="shared" si="0"/>
        <v>9031.46957692015</v>
      </c>
    </row>
    <row r="21" spans="1:9" s="385" customFormat="1" ht="15">
      <c r="A21" s="233">
        <v>14</v>
      </c>
      <c r="B21" s="394" t="s">
        <v>26</v>
      </c>
      <c r="C21" s="393" t="s">
        <v>27</v>
      </c>
      <c r="D21" s="393"/>
      <c r="E21" s="393"/>
      <c r="F21" s="395">
        <v>55620985.82</v>
      </c>
      <c r="G21" s="395">
        <v>56579290.70651966</v>
      </c>
      <c r="H21" s="395"/>
      <c r="I21" s="395">
        <f t="shared" si="0"/>
        <v>958304.886519663</v>
      </c>
    </row>
    <row r="22" spans="1:9" s="385" customFormat="1" ht="15">
      <c r="A22" s="233">
        <v>15</v>
      </c>
      <c r="B22" s="394" t="s">
        <v>28</v>
      </c>
      <c r="C22" s="393" t="s">
        <v>29</v>
      </c>
      <c r="D22" s="393"/>
      <c r="E22" s="393"/>
      <c r="F22" s="395">
        <v>18125340.71</v>
      </c>
      <c r="G22" s="395">
        <v>18623375.23750178</v>
      </c>
      <c r="H22" s="395"/>
      <c r="I22" s="395">
        <f t="shared" si="0"/>
        <v>498034.52750178054</v>
      </c>
    </row>
    <row r="23" spans="1:9" s="385" customFormat="1" ht="15">
      <c r="A23" s="233">
        <v>16</v>
      </c>
      <c r="B23" s="394" t="s">
        <v>30</v>
      </c>
      <c r="C23" s="393" t="s">
        <v>31</v>
      </c>
      <c r="D23" s="393"/>
      <c r="E23" s="393"/>
      <c r="F23" s="395">
        <v>3270789.8</v>
      </c>
      <c r="G23" s="395">
        <v>3260716.70894405</v>
      </c>
      <c r="H23" s="395"/>
      <c r="I23" s="395">
        <f t="shared" si="0"/>
        <v>-10073.091055949684</v>
      </c>
    </row>
    <row r="24" spans="1:9" s="385" customFormat="1" ht="15">
      <c r="A24" s="233">
        <v>17</v>
      </c>
      <c r="B24" s="394" t="s">
        <v>32</v>
      </c>
      <c r="C24" s="393" t="s">
        <v>33</v>
      </c>
      <c r="D24" s="393"/>
      <c r="E24" s="393"/>
      <c r="F24" s="395">
        <v>589320.77</v>
      </c>
      <c r="G24" s="395">
        <v>587505.8316700062</v>
      </c>
      <c r="H24" s="395"/>
      <c r="I24" s="395">
        <f t="shared" si="0"/>
        <v>-1814.9383299938636</v>
      </c>
    </row>
    <row r="25" spans="1:9" s="385" customFormat="1" ht="15">
      <c r="A25" s="233">
        <v>18</v>
      </c>
      <c r="B25" s="393" t="s">
        <v>34</v>
      </c>
      <c r="C25" s="393" t="s">
        <v>35</v>
      </c>
      <c r="D25" s="393"/>
      <c r="E25" s="393"/>
      <c r="F25" s="395">
        <v>174182.21</v>
      </c>
      <c r="G25" s="395">
        <v>173645.77893321097</v>
      </c>
      <c r="H25" s="395"/>
      <c r="I25" s="395">
        <f t="shared" si="0"/>
        <v>-536.431066789024</v>
      </c>
    </row>
    <row r="26" spans="1:8" s="385" customFormat="1" ht="15.75">
      <c r="A26" s="233">
        <v>19</v>
      </c>
      <c r="B26" s="383"/>
      <c r="C26" s="393"/>
      <c r="D26" s="393"/>
      <c r="E26" s="393"/>
      <c r="F26" s="229"/>
      <c r="G26" s="230"/>
      <c r="H26" s="230"/>
    </row>
    <row r="27" spans="1:9" s="385" customFormat="1" ht="15.75">
      <c r="A27" s="233">
        <v>20</v>
      </c>
      <c r="B27" s="393"/>
      <c r="C27" s="393" t="s">
        <v>36</v>
      </c>
      <c r="D27" s="393"/>
      <c r="E27" s="393"/>
      <c r="F27" s="398">
        <f>SUM(F19:F25)</f>
        <v>85772492.66999999</v>
      </c>
      <c r="G27" s="398">
        <f>SUM(G19:G25)</f>
        <v>87206137.54373863</v>
      </c>
      <c r="H27" s="398"/>
      <c r="I27" s="398">
        <f>SUM(I19:I25)</f>
        <v>1433644.8737386286</v>
      </c>
    </row>
    <row r="28" spans="1:8" s="385" customFormat="1" ht="15.75">
      <c r="A28" s="233">
        <v>21</v>
      </c>
      <c r="B28" s="393"/>
      <c r="C28" s="393"/>
      <c r="D28" s="393"/>
      <c r="E28" s="393"/>
      <c r="F28" s="229"/>
      <c r="G28" s="230"/>
      <c r="H28" s="230"/>
    </row>
    <row r="29" spans="1:8" s="385" customFormat="1" ht="15.75">
      <c r="A29" s="233">
        <v>22</v>
      </c>
      <c r="B29" s="393"/>
      <c r="C29" s="393" t="s">
        <v>37</v>
      </c>
      <c r="D29" s="393"/>
      <c r="E29" s="393"/>
      <c r="F29" s="229"/>
      <c r="G29" s="230"/>
      <c r="H29" s="230"/>
    </row>
    <row r="30" spans="1:8" s="385" customFormat="1" ht="15.75">
      <c r="A30" s="233">
        <v>23</v>
      </c>
      <c r="B30" s="393" t="s">
        <v>38</v>
      </c>
      <c r="C30" s="393" t="s">
        <v>23</v>
      </c>
      <c r="D30" s="393"/>
      <c r="E30" s="393"/>
      <c r="F30" s="229"/>
      <c r="G30" s="230"/>
      <c r="H30" s="230"/>
    </row>
    <row r="31" spans="1:9" s="385" customFormat="1" ht="15">
      <c r="A31" s="233">
        <v>24</v>
      </c>
      <c r="B31" s="393"/>
      <c r="C31" s="393"/>
      <c r="D31" s="393" t="s">
        <v>39</v>
      </c>
      <c r="E31" s="393"/>
      <c r="F31" s="395">
        <v>25978.61</v>
      </c>
      <c r="G31" s="395">
        <v>18563.8005278735</v>
      </c>
      <c r="H31" s="395"/>
      <c r="I31" s="395">
        <f>G31-F31</f>
        <v>-7414.809472126501</v>
      </c>
    </row>
    <row r="32" spans="1:9" s="385" customFormat="1" ht="15">
      <c r="A32" s="233">
        <v>25</v>
      </c>
      <c r="B32" s="393"/>
      <c r="C32" s="393"/>
      <c r="D32" s="393" t="s">
        <v>40</v>
      </c>
      <c r="E32" s="393"/>
      <c r="F32" s="395">
        <v>4970566.9</v>
      </c>
      <c r="G32" s="395">
        <v>5538228.611180904</v>
      </c>
      <c r="H32" s="395"/>
      <c r="I32" s="395">
        <f>G32-F32</f>
        <v>567661.711180904</v>
      </c>
    </row>
    <row r="33" spans="1:8" s="385" customFormat="1" ht="15">
      <c r="A33" s="233">
        <v>26</v>
      </c>
      <c r="B33" s="393"/>
      <c r="C33" s="393"/>
      <c r="D33" s="393" t="s">
        <v>41</v>
      </c>
      <c r="E33" s="393"/>
      <c r="F33" s="399"/>
      <c r="G33" s="399"/>
      <c r="H33" s="230"/>
    </row>
    <row r="34" spans="1:8" s="385" customFormat="1" ht="15">
      <c r="A34" s="233">
        <v>27</v>
      </c>
      <c r="B34" s="393"/>
      <c r="C34" s="393"/>
      <c r="D34" s="393"/>
      <c r="E34" s="393"/>
      <c r="F34" s="395"/>
      <c r="G34" s="230"/>
      <c r="H34" s="230"/>
    </row>
    <row r="35" spans="1:8" s="385" customFormat="1" ht="15">
      <c r="A35" s="233">
        <v>28</v>
      </c>
      <c r="B35" s="393" t="s">
        <v>42</v>
      </c>
      <c r="C35" s="393" t="s">
        <v>43</v>
      </c>
      <c r="D35" s="393"/>
      <c r="E35" s="393"/>
      <c r="F35" s="395"/>
      <c r="G35" s="230"/>
      <c r="H35" s="230"/>
    </row>
    <row r="36" spans="1:9" s="385" customFormat="1" ht="15">
      <c r="A36" s="233">
        <v>29</v>
      </c>
      <c r="B36" s="393"/>
      <c r="C36" s="393"/>
      <c r="D36" s="393" t="s">
        <v>39</v>
      </c>
      <c r="E36" s="393"/>
      <c r="F36" s="395">
        <v>543243.15</v>
      </c>
      <c r="G36" s="395">
        <v>388190.8029233923</v>
      </c>
      <c r="H36" s="395"/>
      <c r="I36" s="395">
        <f>G36-F36</f>
        <v>-155052.34707660775</v>
      </c>
    </row>
    <row r="37" spans="1:9" s="385" customFormat="1" ht="15">
      <c r="A37" s="233">
        <v>30</v>
      </c>
      <c r="B37" s="393"/>
      <c r="C37" s="393"/>
      <c r="D37" s="393" t="s">
        <v>40</v>
      </c>
      <c r="E37" s="393"/>
      <c r="F37" s="395">
        <v>53487509.58</v>
      </c>
      <c r="G37" s="395">
        <v>61176383.39905134</v>
      </c>
      <c r="H37" s="395"/>
      <c r="I37" s="395">
        <f>G37-F37</f>
        <v>7688873.81905134</v>
      </c>
    </row>
    <row r="38" spans="1:8" s="385" customFormat="1" ht="15">
      <c r="A38" s="233">
        <v>31</v>
      </c>
      <c r="B38" s="393"/>
      <c r="C38" s="393"/>
      <c r="D38" s="393" t="s">
        <v>41</v>
      </c>
      <c r="E38" s="393"/>
      <c r="F38" s="395"/>
      <c r="G38" s="230"/>
      <c r="H38" s="230"/>
    </row>
    <row r="39" spans="1:8" s="385" customFormat="1" ht="15">
      <c r="A39" s="233">
        <v>32</v>
      </c>
      <c r="B39" s="393"/>
      <c r="C39" s="393"/>
      <c r="D39" s="393"/>
      <c r="E39" s="393"/>
      <c r="F39" s="395"/>
      <c r="G39" s="230"/>
      <c r="H39" s="230"/>
    </row>
    <row r="40" spans="1:8" s="385" customFormat="1" ht="15">
      <c r="A40" s="233">
        <v>33</v>
      </c>
      <c r="B40" s="393" t="s">
        <v>44</v>
      </c>
      <c r="C40" s="393" t="s">
        <v>45</v>
      </c>
      <c r="D40" s="393"/>
      <c r="E40" s="393"/>
      <c r="F40" s="395"/>
      <c r="G40" s="230"/>
      <c r="H40" s="230"/>
    </row>
    <row r="41" spans="1:8" s="385" customFormat="1" ht="15">
      <c r="A41" s="233">
        <v>34</v>
      </c>
      <c r="B41" s="393"/>
      <c r="C41" s="393" t="s">
        <v>46</v>
      </c>
      <c r="D41" s="393"/>
      <c r="E41" s="393"/>
      <c r="F41" s="395"/>
      <c r="G41" s="230"/>
      <c r="H41" s="230"/>
    </row>
    <row r="42" spans="1:8" s="385" customFormat="1" ht="15">
      <c r="A42" s="233">
        <v>35</v>
      </c>
      <c r="B42" s="393"/>
      <c r="C42" s="393" t="s">
        <v>47</v>
      </c>
      <c r="D42" s="393"/>
      <c r="E42" s="393"/>
      <c r="F42" s="395"/>
      <c r="G42" s="230"/>
      <c r="H42" s="230"/>
    </row>
    <row r="43" spans="1:8" s="385" customFormat="1" ht="15">
      <c r="A43" s="233">
        <v>36</v>
      </c>
      <c r="B43" s="393"/>
      <c r="C43" s="393" t="s">
        <v>48</v>
      </c>
      <c r="D43" s="393"/>
      <c r="E43" s="393"/>
      <c r="F43" s="395"/>
      <c r="G43" s="230"/>
      <c r="H43" s="230"/>
    </row>
    <row r="44" spans="1:9" s="385" customFormat="1" ht="15">
      <c r="A44" s="233">
        <v>37</v>
      </c>
      <c r="B44" s="393"/>
      <c r="C44" s="393" t="s">
        <v>49</v>
      </c>
      <c r="D44" s="393" t="s">
        <v>39</v>
      </c>
      <c r="E44" s="393"/>
      <c r="F44" s="395">
        <v>19850643.01</v>
      </c>
      <c r="G44" s="395">
        <v>13944245.71603963</v>
      </c>
      <c r="H44" s="395"/>
      <c r="I44" s="395">
        <f>G44-F44</f>
        <v>-5906397.293960372</v>
      </c>
    </row>
    <row r="45" spans="1:8" s="385" customFormat="1" ht="15">
      <c r="A45" s="233">
        <v>38</v>
      </c>
      <c r="B45" s="393"/>
      <c r="C45" s="393"/>
      <c r="D45" s="393"/>
      <c r="E45" s="393"/>
      <c r="F45" s="395"/>
      <c r="G45" s="230"/>
      <c r="H45" s="230"/>
    </row>
    <row r="46" spans="1:8" s="385" customFormat="1" ht="15">
      <c r="A46" s="233">
        <v>39</v>
      </c>
      <c r="B46" s="393"/>
      <c r="C46" s="393" t="s">
        <v>50</v>
      </c>
      <c r="D46" s="393"/>
      <c r="E46" s="393"/>
      <c r="F46" s="395"/>
      <c r="G46" s="230"/>
      <c r="H46" s="230"/>
    </row>
    <row r="47" spans="1:8" s="385" customFormat="1" ht="15">
      <c r="A47" s="233">
        <v>40</v>
      </c>
      <c r="B47" s="393"/>
      <c r="C47" s="393" t="s">
        <v>51</v>
      </c>
      <c r="D47" s="393"/>
      <c r="E47" s="393"/>
      <c r="F47" s="395"/>
      <c r="G47" s="230"/>
      <c r="H47" s="230"/>
    </row>
    <row r="48" spans="1:8" s="385" customFormat="1" ht="15">
      <c r="A48" s="233">
        <v>41</v>
      </c>
      <c r="B48" s="393"/>
      <c r="C48" s="393" t="s">
        <v>52</v>
      </c>
      <c r="D48" s="393"/>
      <c r="E48" s="393"/>
      <c r="F48" s="395"/>
      <c r="G48" s="230"/>
      <c r="H48" s="230"/>
    </row>
    <row r="49" spans="1:9" s="385" customFormat="1" ht="15">
      <c r="A49" s="233">
        <v>42</v>
      </c>
      <c r="B49" s="393"/>
      <c r="C49" s="393" t="s">
        <v>53</v>
      </c>
      <c r="D49" s="393"/>
      <c r="E49" s="393"/>
      <c r="F49" s="395">
        <v>606320562.16</v>
      </c>
      <c r="G49" s="395">
        <v>682197754.4350164</v>
      </c>
      <c r="H49" s="395"/>
      <c r="I49" s="395">
        <f>G49-F49</f>
        <v>75877192.27501643</v>
      </c>
    </row>
    <row r="50" spans="1:8" s="385" customFormat="1" ht="15">
      <c r="A50" s="233">
        <v>43</v>
      </c>
      <c r="B50" s="393"/>
      <c r="C50" s="393"/>
      <c r="D50" s="393"/>
      <c r="E50" s="393"/>
      <c r="F50" s="395"/>
      <c r="G50" s="230"/>
      <c r="H50" s="230"/>
    </row>
    <row r="51" spans="1:8" s="385" customFormat="1" ht="15">
      <c r="A51" s="233">
        <v>44</v>
      </c>
      <c r="B51" s="393"/>
      <c r="C51" s="393"/>
      <c r="D51" s="393" t="s">
        <v>41</v>
      </c>
      <c r="E51" s="393"/>
      <c r="F51" s="395"/>
      <c r="G51" s="230"/>
      <c r="H51" s="230"/>
    </row>
    <row r="52" spans="1:8" s="385" customFormat="1" ht="15">
      <c r="A52" s="233">
        <v>45</v>
      </c>
      <c r="B52" s="393"/>
      <c r="C52" s="393"/>
      <c r="D52" s="393"/>
      <c r="E52" s="393"/>
      <c r="F52" s="395"/>
      <c r="G52" s="230"/>
      <c r="H52" s="230"/>
    </row>
    <row r="53" spans="1:8" s="385" customFormat="1" ht="15">
      <c r="A53" s="233">
        <v>46</v>
      </c>
      <c r="B53" s="393" t="s">
        <v>54</v>
      </c>
      <c r="C53" s="393" t="s">
        <v>55</v>
      </c>
      <c r="D53" s="393"/>
      <c r="E53" s="393"/>
      <c r="F53" s="395"/>
      <c r="G53" s="230"/>
      <c r="H53" s="230"/>
    </row>
    <row r="54" spans="1:9" s="385" customFormat="1" ht="15">
      <c r="A54" s="233">
        <v>47</v>
      </c>
      <c r="B54" s="393"/>
      <c r="C54" s="393"/>
      <c r="D54" s="393" t="s">
        <v>39</v>
      </c>
      <c r="E54" s="393"/>
      <c r="F54" s="395">
        <v>0</v>
      </c>
      <c r="G54" s="395">
        <v>130699.24482654237</v>
      </c>
      <c r="H54" s="395"/>
      <c r="I54" s="395">
        <f>G54-F54</f>
        <v>130699.24482654237</v>
      </c>
    </row>
    <row r="55" spans="1:9" s="385" customFormat="1" ht="15">
      <c r="A55" s="233">
        <v>48</v>
      </c>
      <c r="B55" s="393"/>
      <c r="C55" s="393"/>
      <c r="D55" s="393" t="s">
        <v>40</v>
      </c>
      <c r="E55" s="393"/>
      <c r="F55" s="395">
        <v>4235482.16</v>
      </c>
      <c r="G55" s="395">
        <v>4904606.5812793635</v>
      </c>
      <c r="H55" s="395"/>
      <c r="I55" s="395">
        <f>G55-F55</f>
        <v>669124.4212793633</v>
      </c>
    </row>
    <row r="56" spans="1:8" s="385" customFormat="1" ht="15">
      <c r="A56" s="233">
        <v>49</v>
      </c>
      <c r="B56" s="393"/>
      <c r="C56" s="393"/>
      <c r="D56" s="393" t="s">
        <v>41</v>
      </c>
      <c r="E56" s="393"/>
      <c r="F56" s="395"/>
      <c r="G56" s="230"/>
      <c r="H56" s="230"/>
    </row>
    <row r="57" spans="1:8" s="385" customFormat="1" ht="15">
      <c r="A57" s="233">
        <v>50</v>
      </c>
      <c r="B57" s="393"/>
      <c r="C57" s="393"/>
      <c r="D57" s="393"/>
      <c r="E57" s="393"/>
      <c r="F57" s="395"/>
      <c r="G57" s="230"/>
      <c r="H57" s="230"/>
    </row>
    <row r="58" spans="1:8" s="385" customFormat="1" ht="15">
      <c r="A58" s="233">
        <v>51</v>
      </c>
      <c r="B58" s="393" t="s">
        <v>56</v>
      </c>
      <c r="C58" s="393" t="s">
        <v>57</v>
      </c>
      <c r="D58" s="393"/>
      <c r="E58" s="393"/>
      <c r="F58" s="395"/>
      <c r="G58" s="230"/>
      <c r="H58" s="230"/>
    </row>
    <row r="59" spans="1:9" s="385" customFormat="1" ht="15">
      <c r="A59" s="233">
        <v>52</v>
      </c>
      <c r="B59" s="393"/>
      <c r="C59" s="393"/>
      <c r="D59" s="393" t="s">
        <v>39</v>
      </c>
      <c r="E59" s="393"/>
      <c r="F59" s="395">
        <v>1626163.27</v>
      </c>
      <c r="G59" s="395">
        <v>2145019.5532531324</v>
      </c>
      <c r="H59" s="395"/>
      <c r="I59" s="395">
        <f>G59-F59</f>
        <v>518856.28325313237</v>
      </c>
    </row>
    <row r="60" spans="1:9" s="385" customFormat="1" ht="15">
      <c r="A60" s="233">
        <v>53</v>
      </c>
      <c r="B60" s="393"/>
      <c r="C60" s="393"/>
      <c r="D60" s="393" t="s">
        <v>40</v>
      </c>
      <c r="E60" s="393"/>
      <c r="F60" s="395">
        <v>34241436.01</v>
      </c>
      <c r="G60" s="395">
        <v>35341087.70175946</v>
      </c>
      <c r="H60" s="395"/>
      <c r="I60" s="395">
        <f>G60-F60</f>
        <v>1099651.6917594597</v>
      </c>
    </row>
    <row r="61" spans="1:8" s="385" customFormat="1" ht="15">
      <c r="A61" s="233">
        <v>54</v>
      </c>
      <c r="B61" s="393"/>
      <c r="C61" s="393"/>
      <c r="D61" s="393" t="s">
        <v>41</v>
      </c>
      <c r="E61" s="393"/>
      <c r="F61" s="395"/>
      <c r="G61" s="230"/>
      <c r="H61" s="230"/>
    </row>
    <row r="62" spans="1:8" s="385" customFormat="1" ht="15">
      <c r="A62" s="233">
        <v>55</v>
      </c>
      <c r="B62" s="393"/>
      <c r="C62" s="393"/>
      <c r="D62" s="393"/>
      <c r="E62" s="393"/>
      <c r="F62" s="395"/>
      <c r="G62" s="230"/>
      <c r="H62" s="230"/>
    </row>
    <row r="63" spans="1:8" s="385" customFormat="1" ht="15">
      <c r="A63" s="233">
        <v>56</v>
      </c>
      <c r="B63" s="393" t="s">
        <v>58</v>
      </c>
      <c r="C63" s="393" t="s">
        <v>59</v>
      </c>
      <c r="D63" s="393"/>
      <c r="E63" s="393"/>
      <c r="F63" s="395"/>
      <c r="G63" s="230"/>
      <c r="H63" s="230"/>
    </row>
    <row r="64" spans="1:9" s="385" customFormat="1" ht="15">
      <c r="A64" s="233">
        <v>57</v>
      </c>
      <c r="B64" s="393"/>
      <c r="C64" s="393"/>
      <c r="D64" s="393" t="s">
        <v>39</v>
      </c>
      <c r="E64" s="393"/>
      <c r="F64" s="395">
        <v>10378337.64</v>
      </c>
      <c r="G64" s="395">
        <v>14984711.387964195</v>
      </c>
      <c r="H64" s="395"/>
      <c r="I64" s="395">
        <f>G64-F64</f>
        <v>4606373.747964194</v>
      </c>
    </row>
    <row r="65" spans="1:9" s="385" customFormat="1" ht="15">
      <c r="A65" s="233">
        <v>58</v>
      </c>
      <c r="B65" s="393"/>
      <c r="C65" s="393"/>
      <c r="D65" s="393" t="s">
        <v>40</v>
      </c>
      <c r="E65" s="393"/>
      <c r="F65" s="395">
        <v>264647723.96000004</v>
      </c>
      <c r="G65" s="395">
        <v>302582607.93323773</v>
      </c>
      <c r="H65" s="395"/>
      <c r="I65" s="395">
        <f>G65-F65</f>
        <v>37934883.97323769</v>
      </c>
    </row>
    <row r="66" spans="1:8" s="385" customFormat="1" ht="15">
      <c r="A66" s="233">
        <v>59</v>
      </c>
      <c r="B66" s="393"/>
      <c r="C66" s="393"/>
      <c r="D66" s="393" t="s">
        <v>41</v>
      </c>
      <c r="E66" s="393"/>
      <c r="F66" s="395"/>
      <c r="G66" s="230"/>
      <c r="H66" s="230"/>
    </row>
    <row r="67" spans="1:8" s="385" customFormat="1" ht="15">
      <c r="A67" s="233">
        <v>60</v>
      </c>
      <c r="B67" s="393"/>
      <c r="C67" s="393"/>
      <c r="D67" s="393"/>
      <c r="E67" s="393"/>
      <c r="F67" s="395"/>
      <c r="G67" s="230"/>
      <c r="H67" s="230"/>
    </row>
    <row r="68" spans="1:8" s="385" customFormat="1" ht="15">
      <c r="A68" s="233">
        <v>61</v>
      </c>
      <c r="B68" s="393" t="s">
        <v>60</v>
      </c>
      <c r="C68" s="393" t="s">
        <v>61</v>
      </c>
      <c r="D68" s="393"/>
      <c r="E68" s="393"/>
      <c r="F68" s="395"/>
      <c r="G68" s="230"/>
      <c r="H68" s="230"/>
    </row>
    <row r="69" spans="1:9" s="385" customFormat="1" ht="15">
      <c r="A69" s="233">
        <v>62</v>
      </c>
      <c r="B69" s="393"/>
      <c r="C69" s="393"/>
      <c r="D69" s="393" t="s">
        <v>39</v>
      </c>
      <c r="E69" s="393"/>
      <c r="F69" s="395">
        <v>5600773.24</v>
      </c>
      <c r="G69" s="395">
        <v>9675412.478079025</v>
      </c>
      <c r="H69" s="395"/>
      <c r="I69" s="395">
        <f>G69-F69</f>
        <v>4074639.2380790245</v>
      </c>
    </row>
    <row r="70" spans="1:9" s="385" customFormat="1" ht="15">
      <c r="A70" s="233">
        <v>63</v>
      </c>
      <c r="B70" s="393"/>
      <c r="C70" s="393"/>
      <c r="D70" s="393" t="s">
        <v>40</v>
      </c>
      <c r="E70" s="393"/>
      <c r="F70" s="395">
        <v>192019778.57999998</v>
      </c>
      <c r="G70" s="395">
        <v>219759581.85600284</v>
      </c>
      <c r="H70" s="395"/>
      <c r="I70" s="395">
        <f>G70-F70</f>
        <v>27739803.276002854</v>
      </c>
    </row>
    <row r="71" spans="1:8" s="385" customFormat="1" ht="15">
      <c r="A71" s="233">
        <v>64</v>
      </c>
      <c r="B71" s="393"/>
      <c r="C71" s="393"/>
      <c r="D71" s="393" t="s">
        <v>41</v>
      </c>
      <c r="E71" s="393"/>
      <c r="F71" s="395"/>
      <c r="G71" s="230"/>
      <c r="H71" s="230"/>
    </row>
    <row r="72" spans="1:8" s="385" customFormat="1" ht="15">
      <c r="A72" s="233">
        <v>65</v>
      </c>
      <c r="B72" s="393"/>
      <c r="C72" s="393"/>
      <c r="D72" s="393"/>
      <c r="E72" s="393"/>
      <c r="F72" s="395"/>
      <c r="G72" s="230"/>
      <c r="H72" s="230"/>
    </row>
    <row r="73" spans="1:8" s="385" customFormat="1" ht="15">
      <c r="A73" s="233">
        <v>66</v>
      </c>
      <c r="B73" s="393" t="s">
        <v>62</v>
      </c>
      <c r="C73" s="393" t="s">
        <v>63</v>
      </c>
      <c r="D73" s="393"/>
      <c r="E73" s="393"/>
      <c r="F73" s="395"/>
      <c r="G73" s="230"/>
      <c r="H73" s="230"/>
    </row>
    <row r="74" spans="1:9" s="385" customFormat="1" ht="15">
      <c r="A74" s="233">
        <v>67</v>
      </c>
      <c r="B74" s="393"/>
      <c r="C74" s="393"/>
      <c r="D74" s="393" t="s">
        <v>39</v>
      </c>
      <c r="E74" s="393"/>
      <c r="F74" s="395">
        <v>653119.39</v>
      </c>
      <c r="G74" s="395">
        <v>877504.9136009126</v>
      </c>
      <c r="H74" s="395"/>
      <c r="I74" s="395">
        <f>G74-F74</f>
        <v>224385.52360091254</v>
      </c>
    </row>
    <row r="75" spans="1:9" s="385" customFormat="1" ht="15">
      <c r="A75" s="233">
        <v>68</v>
      </c>
      <c r="B75" s="393"/>
      <c r="C75" s="393"/>
      <c r="D75" s="393" t="s">
        <v>40</v>
      </c>
      <c r="E75" s="393"/>
      <c r="F75" s="395">
        <v>14455354.029999997</v>
      </c>
      <c r="G75" s="395">
        <v>16268847.293514207</v>
      </c>
      <c r="H75" s="395"/>
      <c r="I75" s="395">
        <f>G75-F75</f>
        <v>1813493.2635142095</v>
      </c>
    </row>
    <row r="76" spans="1:8" s="385" customFormat="1" ht="15">
      <c r="A76" s="233">
        <v>69</v>
      </c>
      <c r="B76" s="393"/>
      <c r="C76" s="393"/>
      <c r="D76" s="393" t="s">
        <v>41</v>
      </c>
      <c r="E76" s="393"/>
      <c r="F76" s="395"/>
      <c r="G76" s="230"/>
      <c r="H76" s="230"/>
    </row>
    <row r="77" spans="1:8" s="385" customFormat="1" ht="15">
      <c r="A77" s="233">
        <v>70</v>
      </c>
      <c r="B77" s="393"/>
      <c r="C77" s="393"/>
      <c r="D77" s="393"/>
      <c r="E77" s="393"/>
      <c r="F77" s="395"/>
      <c r="G77" s="230"/>
      <c r="H77" s="230"/>
    </row>
    <row r="78" spans="1:8" s="385" customFormat="1" ht="15">
      <c r="A78" s="233">
        <v>71</v>
      </c>
      <c r="B78" s="400" t="s">
        <v>64</v>
      </c>
      <c r="C78" s="393" t="s">
        <v>35</v>
      </c>
      <c r="D78" s="393"/>
      <c r="E78" s="393"/>
      <c r="F78" s="395"/>
      <c r="G78" s="230"/>
      <c r="H78" s="230"/>
    </row>
    <row r="79" spans="1:9" s="385" customFormat="1" ht="15">
      <c r="A79" s="233">
        <v>72</v>
      </c>
      <c r="C79" s="393"/>
      <c r="D79" s="393" t="s">
        <v>39</v>
      </c>
      <c r="E79" s="393"/>
      <c r="F79" s="395">
        <v>33453.21</v>
      </c>
      <c r="G79" s="395">
        <v>33172.907851658936</v>
      </c>
      <c r="H79" s="395"/>
      <c r="I79" s="395">
        <f>G79-F79</f>
        <v>-280.302148341063</v>
      </c>
    </row>
    <row r="80" spans="1:9" s="385" customFormat="1" ht="15">
      <c r="A80" s="233">
        <v>73</v>
      </c>
      <c r="B80" s="393"/>
      <c r="C80" s="393"/>
      <c r="D80" s="393" t="s">
        <v>40</v>
      </c>
      <c r="E80" s="393"/>
      <c r="F80" s="395">
        <v>263885.21</v>
      </c>
      <c r="G80" s="395">
        <v>408536.4476031669</v>
      </c>
      <c r="H80" s="395"/>
      <c r="I80" s="395">
        <f>G80-F80</f>
        <v>144651.2376031669</v>
      </c>
    </row>
    <row r="81" spans="1:8" s="385" customFormat="1" ht="15">
      <c r="A81" s="233">
        <v>74</v>
      </c>
      <c r="B81" s="393"/>
      <c r="C81" s="393"/>
      <c r="D81" s="393" t="s">
        <v>41</v>
      </c>
      <c r="E81" s="393"/>
      <c r="F81" s="395"/>
      <c r="G81" s="230"/>
      <c r="H81" s="230"/>
    </row>
    <row r="82" spans="1:8" s="385" customFormat="1" ht="15">
      <c r="A82" s="233">
        <v>75</v>
      </c>
      <c r="B82" s="393"/>
      <c r="C82" s="393"/>
      <c r="D82" s="393"/>
      <c r="E82" s="393"/>
      <c r="F82" s="395"/>
      <c r="G82" s="230"/>
      <c r="H82" s="230"/>
    </row>
    <row r="83" spans="1:8" s="385" customFormat="1" ht="15">
      <c r="A83" s="233">
        <v>76</v>
      </c>
      <c r="B83" s="400" t="s">
        <v>554</v>
      </c>
      <c r="C83" s="393" t="s">
        <v>65</v>
      </c>
      <c r="D83" s="393"/>
      <c r="E83" s="393"/>
      <c r="F83" s="395"/>
      <c r="G83" s="230"/>
      <c r="H83" s="230"/>
    </row>
    <row r="84" spans="1:9" s="385" customFormat="1" ht="15">
      <c r="A84" s="233">
        <v>77</v>
      </c>
      <c r="B84" s="393"/>
      <c r="C84" s="393"/>
      <c r="D84" s="393" t="s">
        <v>39</v>
      </c>
      <c r="E84" s="393"/>
      <c r="F84" s="395">
        <v>0</v>
      </c>
      <c r="G84" s="395">
        <v>13257.04088292455</v>
      </c>
      <c r="H84" s="395"/>
      <c r="I84" s="395">
        <f>G84-F84</f>
        <v>13257.04088292455</v>
      </c>
    </row>
    <row r="85" spans="1:9" s="385" customFormat="1" ht="15">
      <c r="A85" s="233">
        <v>78</v>
      </c>
      <c r="B85" s="393"/>
      <c r="C85" s="393"/>
      <c r="D85" s="393" t="s">
        <v>40</v>
      </c>
      <c r="E85" s="393"/>
      <c r="F85" s="395">
        <v>445253</v>
      </c>
      <c r="G85" s="395">
        <v>512598.84047955164</v>
      </c>
      <c r="H85" s="395"/>
      <c r="I85" s="395">
        <f>G85-F85</f>
        <v>67345.84047955164</v>
      </c>
    </row>
    <row r="86" spans="1:8" s="385" customFormat="1" ht="15">
      <c r="A86" s="233">
        <v>79</v>
      </c>
      <c r="B86" s="393"/>
      <c r="C86" s="393"/>
      <c r="D86" s="393" t="s">
        <v>41</v>
      </c>
      <c r="E86" s="393"/>
      <c r="F86" s="395"/>
      <c r="G86" s="230"/>
      <c r="H86" s="230"/>
    </row>
    <row r="87" spans="1:8" s="385" customFormat="1" ht="15.75">
      <c r="A87" s="233">
        <v>80</v>
      </c>
      <c r="B87" s="383"/>
      <c r="C87" s="393"/>
      <c r="D87" s="393"/>
      <c r="E87" s="393"/>
      <c r="F87" s="395"/>
      <c r="G87" s="230"/>
      <c r="H87" s="230"/>
    </row>
    <row r="88" spans="1:8" s="385" customFormat="1" ht="15">
      <c r="A88" s="233">
        <v>81</v>
      </c>
      <c r="B88" s="393"/>
      <c r="C88" s="393" t="s">
        <v>66</v>
      </c>
      <c r="D88" s="393"/>
      <c r="E88" s="393"/>
      <c r="F88" s="395"/>
      <c r="G88" s="230"/>
      <c r="H88" s="230"/>
    </row>
    <row r="89" spans="1:8" s="385" customFormat="1" ht="15">
      <c r="A89" s="233">
        <v>82</v>
      </c>
      <c r="B89" s="393"/>
      <c r="C89" s="393"/>
      <c r="D89" s="393"/>
      <c r="E89" s="393"/>
      <c r="F89" s="395"/>
      <c r="G89" s="230"/>
      <c r="H89" s="230"/>
    </row>
    <row r="90" spans="1:8" s="385" customFormat="1" ht="15">
      <c r="A90" s="233">
        <v>83</v>
      </c>
      <c r="B90" s="393"/>
      <c r="C90" s="393"/>
      <c r="D90" s="393"/>
      <c r="E90" s="393"/>
      <c r="F90" s="395"/>
      <c r="G90" s="230"/>
      <c r="H90" s="230"/>
    </row>
    <row r="91" spans="1:8" s="385" customFormat="1" ht="15">
      <c r="A91" s="233">
        <v>84</v>
      </c>
      <c r="B91" s="393" t="s">
        <v>67</v>
      </c>
      <c r="C91" s="393" t="s">
        <v>23</v>
      </c>
      <c r="D91" s="393"/>
      <c r="E91" s="393"/>
      <c r="F91" s="395"/>
      <c r="G91" s="230"/>
      <c r="H91" s="230"/>
    </row>
    <row r="92" spans="1:9" s="385" customFormat="1" ht="15">
      <c r="A92" s="233">
        <v>85</v>
      </c>
      <c r="B92" s="393"/>
      <c r="C92" s="393"/>
      <c r="D92" s="393" t="s">
        <v>18</v>
      </c>
      <c r="E92" s="393"/>
      <c r="F92" s="395">
        <v>11584.02</v>
      </c>
      <c r="G92" s="395">
        <v>41801.79200451541</v>
      </c>
      <c r="H92" s="395"/>
      <c r="I92" s="395">
        <f>G92-F92</f>
        <v>30217.77200451541</v>
      </c>
    </row>
    <row r="93" spans="1:9" s="385" customFormat="1" ht="15">
      <c r="A93" s="233">
        <v>86</v>
      </c>
      <c r="B93" s="393"/>
      <c r="C93" s="393"/>
      <c r="D93" s="393" t="s">
        <v>19</v>
      </c>
      <c r="E93" s="393"/>
      <c r="F93" s="395">
        <v>638059.08</v>
      </c>
      <c r="G93" s="395">
        <v>708257.0872522203</v>
      </c>
      <c r="H93" s="395"/>
      <c r="I93" s="395">
        <f>G93-F93</f>
        <v>70198.0072522203</v>
      </c>
    </row>
    <row r="94" spans="1:8" s="385" customFormat="1" ht="15">
      <c r="A94" s="233">
        <v>87</v>
      </c>
      <c r="B94" s="393"/>
      <c r="C94" s="393"/>
      <c r="D94" s="393" t="s">
        <v>41</v>
      </c>
      <c r="E94" s="393"/>
      <c r="F94" s="395"/>
      <c r="G94" s="230"/>
      <c r="H94" s="230"/>
    </row>
    <row r="95" spans="1:8" s="385" customFormat="1" ht="15">
      <c r="A95" s="233">
        <v>88</v>
      </c>
      <c r="B95" s="393"/>
      <c r="C95" s="393"/>
      <c r="D95" s="393"/>
      <c r="E95" s="393"/>
      <c r="F95" s="395"/>
      <c r="G95" s="230"/>
      <c r="H95" s="230"/>
    </row>
    <row r="96" spans="1:8" s="385" customFormat="1" ht="15">
      <c r="A96" s="233">
        <v>89</v>
      </c>
      <c r="B96" s="393" t="s">
        <v>68</v>
      </c>
      <c r="C96" s="393" t="s">
        <v>43</v>
      </c>
      <c r="D96" s="393"/>
      <c r="E96" s="393"/>
      <c r="F96" s="395"/>
      <c r="G96" s="230"/>
      <c r="H96" s="230"/>
    </row>
    <row r="97" spans="1:9" s="385" customFormat="1" ht="15">
      <c r="A97" s="233">
        <v>90</v>
      </c>
      <c r="B97" s="393"/>
      <c r="C97" s="393"/>
      <c r="D97" s="393" t="s">
        <v>18</v>
      </c>
      <c r="E97" s="393"/>
      <c r="F97" s="395">
        <v>1292129.59</v>
      </c>
      <c r="G97" s="395">
        <v>1690887.5748025936</v>
      </c>
      <c r="H97" s="395"/>
      <c r="I97" s="395">
        <f>G97-F97</f>
        <v>398757.9848025935</v>
      </c>
    </row>
    <row r="98" spans="1:9" s="385" customFormat="1" ht="15">
      <c r="A98" s="233">
        <v>91</v>
      </c>
      <c r="B98" s="393"/>
      <c r="C98" s="393"/>
      <c r="D98" s="393" t="s">
        <v>19</v>
      </c>
      <c r="E98" s="393"/>
      <c r="F98" s="395">
        <v>6874132.66</v>
      </c>
      <c r="G98" s="395">
        <v>7691210.2455376275</v>
      </c>
      <c r="H98" s="395"/>
      <c r="I98" s="395">
        <f>G98-F98</f>
        <v>817077.5855376273</v>
      </c>
    </row>
    <row r="99" spans="1:8" s="385" customFormat="1" ht="15">
      <c r="A99" s="233">
        <v>92</v>
      </c>
      <c r="B99" s="393"/>
      <c r="C99" s="393"/>
      <c r="D99" s="393" t="s">
        <v>41</v>
      </c>
      <c r="E99" s="393"/>
      <c r="F99" s="395"/>
      <c r="G99" s="230"/>
      <c r="H99" s="230"/>
    </row>
    <row r="100" spans="1:8" s="385" customFormat="1" ht="15">
      <c r="A100" s="233">
        <v>93</v>
      </c>
      <c r="B100" s="393"/>
      <c r="C100" s="393"/>
      <c r="D100" s="393"/>
      <c r="E100" s="393"/>
      <c r="F100" s="395"/>
      <c r="G100" s="230"/>
      <c r="H100" s="230"/>
    </row>
    <row r="101" spans="1:8" s="385" customFormat="1" ht="15">
      <c r="A101" s="233">
        <v>94</v>
      </c>
      <c r="B101" s="393" t="s">
        <v>69</v>
      </c>
      <c r="C101" s="393" t="s">
        <v>70</v>
      </c>
      <c r="D101" s="393"/>
      <c r="E101" s="393"/>
      <c r="F101" s="395"/>
      <c r="G101" s="230"/>
      <c r="H101" s="230"/>
    </row>
    <row r="102" spans="1:9" s="385" customFormat="1" ht="15">
      <c r="A102" s="233">
        <v>95</v>
      </c>
      <c r="B102" s="393"/>
      <c r="C102" s="393"/>
      <c r="D102" s="393" t="s">
        <v>18</v>
      </c>
      <c r="E102" s="393"/>
      <c r="F102" s="395">
        <v>142071.98</v>
      </c>
      <c r="G102" s="395">
        <v>852831.0823508092</v>
      </c>
      <c r="H102" s="395"/>
      <c r="I102" s="395">
        <f>G102-F102</f>
        <v>710759.1023508093</v>
      </c>
    </row>
    <row r="103" spans="1:9" s="385" customFormat="1" ht="15">
      <c r="A103" s="233">
        <v>96</v>
      </c>
      <c r="B103" s="393"/>
      <c r="C103" s="393"/>
      <c r="D103" s="393" t="s">
        <v>19</v>
      </c>
      <c r="E103" s="393"/>
      <c r="F103" s="395">
        <v>15518447.67000001</v>
      </c>
      <c r="G103" s="395">
        <v>18336288.393573243</v>
      </c>
      <c r="H103" s="395"/>
      <c r="I103" s="395">
        <f>G103-F103</f>
        <v>2817840.723573234</v>
      </c>
    </row>
    <row r="104" spans="1:9" s="385" customFormat="1" ht="15">
      <c r="A104" s="233">
        <v>97</v>
      </c>
      <c r="B104" s="393"/>
      <c r="C104" s="393"/>
      <c r="D104" s="393" t="s">
        <v>71</v>
      </c>
      <c r="E104" s="393"/>
      <c r="F104" s="395">
        <v>44896671.05</v>
      </c>
      <c r="G104" s="395">
        <v>49613027.4803798</v>
      </c>
      <c r="H104" s="395"/>
      <c r="I104" s="395">
        <f>G104-F104</f>
        <v>4716356.4303798005</v>
      </c>
    </row>
    <row r="105" spans="1:8" s="385" customFormat="1" ht="15">
      <c r="A105" s="233">
        <v>98</v>
      </c>
      <c r="B105" s="393"/>
      <c r="C105" s="393"/>
      <c r="D105" s="393" t="s">
        <v>41</v>
      </c>
      <c r="E105" s="393"/>
      <c r="F105" s="395"/>
      <c r="G105" s="230"/>
      <c r="H105" s="230"/>
    </row>
    <row r="106" spans="1:8" s="385" customFormat="1" ht="15">
      <c r="A106" s="233">
        <v>99</v>
      </c>
      <c r="B106" s="393"/>
      <c r="C106" s="393"/>
      <c r="D106" s="393"/>
      <c r="E106" s="393"/>
      <c r="F106" s="395"/>
      <c r="G106" s="230"/>
      <c r="H106" s="230"/>
    </row>
    <row r="107" spans="1:8" s="385" customFormat="1" ht="15">
      <c r="A107" s="233">
        <v>100</v>
      </c>
      <c r="B107" s="393" t="s">
        <v>72</v>
      </c>
      <c r="C107" s="393" t="s">
        <v>73</v>
      </c>
      <c r="D107" s="393"/>
      <c r="E107" s="393"/>
      <c r="F107" s="395"/>
      <c r="G107" s="230"/>
      <c r="H107" s="230"/>
    </row>
    <row r="108" spans="1:9" s="385" customFormat="1" ht="15">
      <c r="A108" s="233">
        <v>101</v>
      </c>
      <c r="B108" s="393"/>
      <c r="C108" s="393"/>
      <c r="D108" s="393" t="s">
        <v>18</v>
      </c>
      <c r="E108" s="393"/>
      <c r="F108" s="395">
        <v>1471917.81</v>
      </c>
      <c r="G108" s="395">
        <v>2657817.387954943</v>
      </c>
      <c r="H108" s="395"/>
      <c r="I108" s="395">
        <f>G108-F108</f>
        <v>1185899.5779549428</v>
      </c>
    </row>
    <row r="109" spans="1:9" s="385" customFormat="1" ht="15">
      <c r="A109" s="233">
        <v>102</v>
      </c>
      <c r="B109" s="393"/>
      <c r="C109" s="393"/>
      <c r="D109" s="393" t="s">
        <v>19</v>
      </c>
      <c r="E109" s="393"/>
      <c r="F109" s="395">
        <v>28871570.25</v>
      </c>
      <c r="G109" s="395">
        <v>29189869.6494636</v>
      </c>
      <c r="H109" s="395"/>
      <c r="I109" s="395">
        <f>G109-F109</f>
        <v>318299.3994636014</v>
      </c>
    </row>
    <row r="110" spans="1:9" s="385" customFormat="1" ht="15">
      <c r="A110" s="233">
        <v>103</v>
      </c>
      <c r="B110" s="393"/>
      <c r="C110" s="393"/>
      <c r="D110" s="393" t="s">
        <v>71</v>
      </c>
      <c r="E110" s="393"/>
      <c r="F110" s="395">
        <v>0</v>
      </c>
      <c r="G110" s="395">
        <v>1403810.9712758153</v>
      </c>
      <c r="H110" s="395"/>
      <c r="I110" s="395">
        <f>G110-F110</f>
        <v>1403810.9712758153</v>
      </c>
    </row>
    <row r="111" spans="1:8" s="385" customFormat="1" ht="15">
      <c r="A111" s="233">
        <v>104</v>
      </c>
      <c r="B111" s="393"/>
      <c r="C111" s="393"/>
      <c r="D111" s="393" t="s">
        <v>41</v>
      </c>
      <c r="E111" s="393"/>
      <c r="F111" s="395"/>
      <c r="G111" s="230"/>
      <c r="H111" s="230"/>
    </row>
    <row r="112" spans="1:8" s="385" customFormat="1" ht="15">
      <c r="A112" s="233">
        <v>105</v>
      </c>
      <c r="B112" s="393"/>
      <c r="C112" s="393"/>
      <c r="D112" s="393"/>
      <c r="E112" s="393"/>
      <c r="F112" s="395"/>
      <c r="G112" s="230"/>
      <c r="H112" s="230"/>
    </row>
    <row r="113" spans="1:8" s="385" customFormat="1" ht="15">
      <c r="A113" s="233">
        <v>106</v>
      </c>
      <c r="B113" s="393" t="s">
        <v>74</v>
      </c>
      <c r="C113" s="393" t="s">
        <v>75</v>
      </c>
      <c r="D113" s="393"/>
      <c r="E113" s="393"/>
      <c r="F113" s="395"/>
      <c r="G113" s="230"/>
      <c r="H113" s="230"/>
    </row>
    <row r="114" spans="1:9" s="385" customFormat="1" ht="15">
      <c r="A114" s="233">
        <v>107</v>
      </c>
      <c r="B114" s="393"/>
      <c r="C114" s="393"/>
      <c r="D114" s="393" t="s">
        <v>18</v>
      </c>
      <c r="E114" s="393"/>
      <c r="F114" s="395">
        <v>0</v>
      </c>
      <c r="G114" s="395">
        <v>491.97264145014225</v>
      </c>
      <c r="H114" s="395"/>
      <c r="I114" s="395">
        <f>G114-F114</f>
        <v>491.97264145014225</v>
      </c>
    </row>
    <row r="115" spans="1:9" s="385" customFormat="1" ht="15">
      <c r="A115" s="233">
        <v>108</v>
      </c>
      <c r="B115" s="393"/>
      <c r="C115" s="393"/>
      <c r="D115" s="393" t="s">
        <v>19</v>
      </c>
      <c r="E115" s="393"/>
      <c r="F115" s="395">
        <v>10645.12</v>
      </c>
      <c r="G115" s="395">
        <v>11807.343394803414</v>
      </c>
      <c r="H115" s="395"/>
      <c r="I115" s="395">
        <f>G115-F115</f>
        <v>1162.2233948034136</v>
      </c>
    </row>
    <row r="116" spans="1:8" s="385" customFormat="1" ht="15">
      <c r="A116" s="233">
        <v>109</v>
      </c>
      <c r="B116" s="393"/>
      <c r="C116" s="393"/>
      <c r="D116" s="393" t="s">
        <v>41</v>
      </c>
      <c r="E116" s="393"/>
      <c r="F116" s="395"/>
      <c r="G116" s="230"/>
      <c r="H116" s="230"/>
    </row>
    <row r="117" spans="1:8" s="385" customFormat="1" ht="15">
      <c r="A117" s="233">
        <v>110</v>
      </c>
      <c r="B117" s="393"/>
      <c r="C117" s="393"/>
      <c r="D117" s="393"/>
      <c r="E117" s="393"/>
      <c r="F117" s="395"/>
      <c r="G117" s="230"/>
      <c r="H117" s="230"/>
    </row>
    <row r="118" spans="1:8" s="385" customFormat="1" ht="15">
      <c r="A118" s="233">
        <v>111</v>
      </c>
      <c r="B118" s="393" t="s">
        <v>76</v>
      </c>
      <c r="C118" s="393" t="s">
        <v>77</v>
      </c>
      <c r="D118" s="393"/>
      <c r="E118" s="393"/>
      <c r="F118" s="395"/>
      <c r="G118" s="230"/>
      <c r="H118" s="230"/>
    </row>
    <row r="119" spans="1:9" s="385" customFormat="1" ht="15">
      <c r="A119" s="233">
        <v>112</v>
      </c>
      <c r="B119" s="393"/>
      <c r="C119" s="393"/>
      <c r="D119" s="393" t="s">
        <v>18</v>
      </c>
      <c r="E119" s="393"/>
      <c r="F119" s="395">
        <v>409204.37</v>
      </c>
      <c r="G119" s="395">
        <v>797088.5770486298</v>
      </c>
      <c r="H119" s="395"/>
      <c r="I119" s="395">
        <f>G119-F119</f>
        <v>387884.20704862976</v>
      </c>
    </row>
    <row r="120" spans="1:9" s="385" customFormat="1" ht="15">
      <c r="A120" s="233">
        <v>113</v>
      </c>
      <c r="B120" s="393"/>
      <c r="C120" s="393"/>
      <c r="D120" s="393" t="s">
        <v>19</v>
      </c>
      <c r="E120" s="393"/>
      <c r="F120" s="395">
        <v>8370349.149999999</v>
      </c>
      <c r="G120" s="395">
        <v>8796380.449065441</v>
      </c>
      <c r="H120" s="395"/>
      <c r="I120" s="395">
        <f>G120-F120</f>
        <v>426031.2990654418</v>
      </c>
    </row>
    <row r="121" spans="1:9" s="385" customFormat="1" ht="15">
      <c r="A121" s="233">
        <v>114</v>
      </c>
      <c r="B121" s="393"/>
      <c r="C121" s="393"/>
      <c r="D121" s="393" t="s">
        <v>71</v>
      </c>
      <c r="E121" s="393"/>
      <c r="F121" s="395">
        <v>0</v>
      </c>
      <c r="G121" s="395">
        <v>400992.09934650076</v>
      </c>
      <c r="H121" s="395"/>
      <c r="I121" s="395">
        <f>G121-F121</f>
        <v>400992.09934650076</v>
      </c>
    </row>
    <row r="122" spans="1:8" s="385" customFormat="1" ht="15">
      <c r="A122" s="233">
        <v>115</v>
      </c>
      <c r="B122" s="393"/>
      <c r="C122" s="393"/>
      <c r="D122" s="393" t="s">
        <v>41</v>
      </c>
      <c r="E122" s="393"/>
      <c r="F122" s="395"/>
      <c r="G122" s="230"/>
      <c r="H122" s="230"/>
    </row>
    <row r="123" spans="1:8" s="385" customFormat="1" ht="15">
      <c r="A123" s="233">
        <v>116</v>
      </c>
      <c r="B123" s="393"/>
      <c r="C123" s="393"/>
      <c r="D123" s="393"/>
      <c r="E123" s="393"/>
      <c r="F123" s="395"/>
      <c r="G123" s="230"/>
      <c r="H123" s="230"/>
    </row>
    <row r="124" spans="1:8" s="385" customFormat="1" ht="15">
      <c r="A124" s="233">
        <v>117</v>
      </c>
      <c r="B124" s="393" t="s">
        <v>78</v>
      </c>
      <c r="C124" s="393" t="s">
        <v>79</v>
      </c>
      <c r="D124" s="393"/>
      <c r="E124" s="393"/>
      <c r="F124" s="395"/>
      <c r="G124" s="230"/>
      <c r="H124" s="230"/>
    </row>
    <row r="125" spans="1:9" s="385" customFormat="1" ht="15">
      <c r="A125" s="233">
        <v>118</v>
      </c>
      <c r="B125" s="393"/>
      <c r="C125" s="393"/>
      <c r="D125" s="393" t="s">
        <v>18</v>
      </c>
      <c r="E125" s="393"/>
      <c r="F125" s="395">
        <v>0</v>
      </c>
      <c r="G125" s="395">
        <v>5024.195361501775</v>
      </c>
      <c r="H125" s="395"/>
      <c r="I125" s="395">
        <f>G125-F125</f>
        <v>5024.195361501775</v>
      </c>
    </row>
    <row r="126" spans="1:9" s="385" customFormat="1" ht="15">
      <c r="A126" s="233">
        <v>119</v>
      </c>
      <c r="B126" s="393"/>
      <c r="C126" s="393"/>
      <c r="D126" s="393" t="s">
        <v>19</v>
      </c>
      <c r="E126" s="393"/>
      <c r="F126" s="395">
        <v>108711.66</v>
      </c>
      <c r="G126" s="395">
        <v>115556.49331454083</v>
      </c>
      <c r="H126" s="395"/>
      <c r="I126" s="395">
        <f>G126-F126</f>
        <v>6844.833314540825</v>
      </c>
    </row>
    <row r="127" spans="1:9" s="385" customFormat="1" ht="15">
      <c r="A127" s="233">
        <v>120</v>
      </c>
      <c r="B127" s="393"/>
      <c r="C127" s="393"/>
      <c r="D127" s="393" t="s">
        <v>71</v>
      </c>
      <c r="E127" s="393"/>
      <c r="F127" s="395">
        <v>0</v>
      </c>
      <c r="G127" s="395">
        <v>5024.195361501775</v>
      </c>
      <c r="H127" s="395"/>
      <c r="I127" s="395">
        <f>G127-F127</f>
        <v>5024.195361501775</v>
      </c>
    </row>
    <row r="128" spans="1:8" s="385" customFormat="1" ht="15">
      <c r="A128" s="233">
        <v>121</v>
      </c>
      <c r="B128" s="393"/>
      <c r="C128" s="393"/>
      <c r="D128" s="393" t="s">
        <v>41</v>
      </c>
      <c r="E128" s="393"/>
      <c r="F128" s="395"/>
      <c r="G128" s="230"/>
      <c r="H128" s="230"/>
    </row>
    <row r="129" spans="1:8" s="385" customFormat="1" ht="15">
      <c r="A129" s="233">
        <v>122</v>
      </c>
      <c r="B129" s="393"/>
      <c r="C129" s="393"/>
      <c r="D129" s="393"/>
      <c r="E129" s="393"/>
      <c r="F129" s="395"/>
      <c r="G129" s="230"/>
      <c r="H129" s="230"/>
    </row>
    <row r="130" spans="1:8" s="385" customFormat="1" ht="15">
      <c r="A130" s="233">
        <v>123</v>
      </c>
      <c r="B130" s="393" t="s">
        <v>80</v>
      </c>
      <c r="C130" s="393" t="s">
        <v>81</v>
      </c>
      <c r="D130" s="393"/>
      <c r="E130" s="393"/>
      <c r="F130" s="395"/>
      <c r="G130" s="230"/>
      <c r="H130" s="230"/>
    </row>
    <row r="131" spans="1:9" s="385" customFormat="1" ht="15">
      <c r="A131" s="233">
        <v>124</v>
      </c>
      <c r="B131" s="393"/>
      <c r="C131" s="393"/>
      <c r="D131" s="393" t="s">
        <v>18</v>
      </c>
      <c r="E131" s="393"/>
      <c r="F131" s="395">
        <v>656295.63</v>
      </c>
      <c r="G131" s="395">
        <v>1036676.5193086512</v>
      </c>
      <c r="H131" s="395"/>
      <c r="I131" s="395">
        <f>G131-F131</f>
        <v>380380.8893086512</v>
      </c>
    </row>
    <row r="132" spans="1:9" s="385" customFormat="1" ht="15">
      <c r="A132" s="233">
        <v>125</v>
      </c>
      <c r="B132" s="393"/>
      <c r="C132" s="393"/>
      <c r="D132" s="393" t="s">
        <v>19</v>
      </c>
      <c r="E132" s="393"/>
      <c r="F132" s="395">
        <v>6701932.07</v>
      </c>
      <c r="G132" s="395">
        <v>7181223.861699272</v>
      </c>
      <c r="H132" s="395"/>
      <c r="I132" s="395">
        <f>G132-F132</f>
        <v>479291.79169927165</v>
      </c>
    </row>
    <row r="133" spans="1:9" s="385" customFormat="1" ht="15">
      <c r="A133" s="233">
        <v>126</v>
      </c>
      <c r="B133" s="393"/>
      <c r="C133" s="393"/>
      <c r="D133" s="393" t="s">
        <v>71</v>
      </c>
      <c r="E133" s="393"/>
      <c r="F133" s="395">
        <v>0</v>
      </c>
      <c r="G133" s="395">
        <v>338931.75953557</v>
      </c>
      <c r="H133" s="395"/>
      <c r="I133" s="395">
        <f>G133-F133</f>
        <v>338931.75953557</v>
      </c>
    </row>
    <row r="134" spans="1:8" s="385" customFormat="1" ht="15">
      <c r="A134" s="233">
        <v>127</v>
      </c>
      <c r="B134" s="393"/>
      <c r="C134" s="393"/>
      <c r="D134" s="393" t="s">
        <v>41</v>
      </c>
      <c r="E134" s="393"/>
      <c r="F134" s="395"/>
      <c r="G134" s="230"/>
      <c r="H134" s="230"/>
    </row>
    <row r="135" spans="1:8" s="385" customFormat="1" ht="15">
      <c r="A135" s="233">
        <v>128</v>
      </c>
      <c r="B135" s="393"/>
      <c r="C135" s="393"/>
      <c r="D135" s="393"/>
      <c r="E135" s="393"/>
      <c r="F135" s="395"/>
      <c r="G135" s="230"/>
      <c r="H135" s="230"/>
    </row>
    <row r="136" spans="1:8" s="385" customFormat="1" ht="15">
      <c r="A136" s="233">
        <v>129</v>
      </c>
      <c r="B136" s="393" t="s">
        <v>82</v>
      </c>
      <c r="C136" s="393" t="s">
        <v>83</v>
      </c>
      <c r="D136" s="393"/>
      <c r="E136" s="393"/>
      <c r="F136" s="395"/>
      <c r="G136" s="230"/>
      <c r="H136" s="230"/>
    </row>
    <row r="137" spans="1:9" s="385" customFormat="1" ht="15">
      <c r="A137" s="233">
        <v>130</v>
      </c>
      <c r="B137" s="393"/>
      <c r="C137" s="393"/>
      <c r="D137" s="393" t="s">
        <v>18</v>
      </c>
      <c r="E137" s="393"/>
      <c r="F137" s="395">
        <v>2363995.02</v>
      </c>
      <c r="G137" s="395">
        <v>2859124.0339491363</v>
      </c>
      <c r="H137" s="395"/>
      <c r="I137" s="395">
        <f>G137-F137</f>
        <v>495129.01394913625</v>
      </c>
    </row>
    <row r="138" spans="1:9" s="385" customFormat="1" ht="15">
      <c r="A138" s="233">
        <v>131</v>
      </c>
      <c r="B138" s="393"/>
      <c r="C138" s="393"/>
      <c r="D138" s="393" t="s">
        <v>19</v>
      </c>
      <c r="E138" s="393"/>
      <c r="F138" s="395">
        <v>8069525.84</v>
      </c>
      <c r="G138" s="395">
        <v>9411339.17108109</v>
      </c>
      <c r="H138" s="395"/>
      <c r="I138" s="395">
        <f>G138-F138</f>
        <v>1341813.3310810905</v>
      </c>
    </row>
    <row r="139" spans="1:8" s="385" customFormat="1" ht="15">
      <c r="A139" s="233">
        <v>132</v>
      </c>
      <c r="B139" s="393"/>
      <c r="C139" s="393"/>
      <c r="D139" s="393" t="s">
        <v>41</v>
      </c>
      <c r="E139" s="393"/>
      <c r="F139" s="395"/>
      <c r="G139" s="230"/>
      <c r="H139" s="230"/>
    </row>
    <row r="140" spans="1:8" s="385" customFormat="1" ht="15">
      <c r="A140" s="233">
        <v>133</v>
      </c>
      <c r="B140" s="393"/>
      <c r="C140" s="393"/>
      <c r="D140" s="393"/>
      <c r="E140" s="393"/>
      <c r="F140" s="395"/>
      <c r="G140" s="230"/>
      <c r="H140" s="230"/>
    </row>
    <row r="141" spans="1:8" s="385" customFormat="1" ht="15">
      <c r="A141" s="233">
        <v>134</v>
      </c>
      <c r="B141" s="393" t="s">
        <v>84</v>
      </c>
      <c r="C141" s="393" t="s">
        <v>85</v>
      </c>
      <c r="D141" s="393"/>
      <c r="E141" s="393"/>
      <c r="F141" s="395"/>
      <c r="G141" s="230"/>
      <c r="H141" s="230"/>
    </row>
    <row r="142" spans="1:9" s="385" customFormat="1" ht="15">
      <c r="A142" s="233">
        <v>135</v>
      </c>
      <c r="B142" s="393"/>
      <c r="C142" s="393"/>
      <c r="D142" s="393" t="s">
        <v>18</v>
      </c>
      <c r="E142" s="393"/>
      <c r="F142" s="395">
        <v>0</v>
      </c>
      <c r="G142" s="395">
        <v>21488.650408467565</v>
      </c>
      <c r="H142" s="395"/>
      <c r="I142" s="395">
        <f>G142-F142</f>
        <v>21488.650408467565</v>
      </c>
    </row>
    <row r="143" spans="1:9" s="385" customFormat="1" ht="15">
      <c r="A143" s="233">
        <v>136</v>
      </c>
      <c r="B143" s="393"/>
      <c r="C143" s="393"/>
      <c r="D143" s="393" t="s">
        <v>19</v>
      </c>
      <c r="E143" s="393"/>
      <c r="F143" s="395">
        <v>464963.38</v>
      </c>
      <c r="G143" s="395">
        <v>490249.5794995012</v>
      </c>
      <c r="H143" s="395"/>
      <c r="I143" s="395">
        <f>G143-F143</f>
        <v>25286.199499501206</v>
      </c>
    </row>
    <row r="144" spans="1:9" s="385" customFormat="1" ht="15">
      <c r="A144" s="233">
        <v>137</v>
      </c>
      <c r="B144" s="393"/>
      <c r="C144" s="393"/>
      <c r="D144" s="393" t="s">
        <v>71</v>
      </c>
      <c r="E144" s="393"/>
      <c r="F144" s="395">
        <v>0</v>
      </c>
      <c r="G144" s="395">
        <v>21488.650408467565</v>
      </c>
      <c r="H144" s="395"/>
      <c r="I144" s="395">
        <f>G144-F144</f>
        <v>21488.650408467565</v>
      </c>
    </row>
    <row r="145" spans="1:8" s="385" customFormat="1" ht="15">
      <c r="A145" s="233">
        <v>138</v>
      </c>
      <c r="B145" s="393"/>
      <c r="C145" s="393"/>
      <c r="D145" s="393" t="s">
        <v>41</v>
      </c>
      <c r="E145" s="393"/>
      <c r="F145" s="395"/>
      <c r="G145" s="230"/>
      <c r="H145" s="230"/>
    </row>
    <row r="146" spans="1:8" s="385" customFormat="1" ht="15.75">
      <c r="A146" s="233">
        <v>139</v>
      </c>
      <c r="B146" s="383"/>
      <c r="C146" s="393"/>
      <c r="D146" s="393"/>
      <c r="E146" s="393"/>
      <c r="F146" s="395"/>
      <c r="G146" s="230"/>
      <c r="H146" s="230"/>
    </row>
    <row r="147" spans="1:8" s="385" customFormat="1" ht="15">
      <c r="A147" s="233">
        <v>140</v>
      </c>
      <c r="B147" s="393" t="s">
        <v>74</v>
      </c>
      <c r="C147" s="393" t="s">
        <v>75</v>
      </c>
      <c r="D147" s="393"/>
      <c r="E147" s="393"/>
      <c r="F147" s="395"/>
      <c r="G147" s="230"/>
      <c r="H147" s="230"/>
    </row>
    <row r="148" spans="1:9" s="385" customFormat="1" ht="15">
      <c r="A148" s="233">
        <v>141</v>
      </c>
      <c r="B148" s="393"/>
      <c r="C148" s="393"/>
      <c r="D148" s="393" t="s">
        <v>18</v>
      </c>
      <c r="E148" s="393"/>
      <c r="F148" s="395">
        <v>0</v>
      </c>
      <c r="G148" s="395">
        <v>0</v>
      </c>
      <c r="H148" s="395"/>
      <c r="I148" s="395">
        <f>G148-F148</f>
        <v>0</v>
      </c>
    </row>
    <row r="149" spans="1:9" s="385" customFormat="1" ht="15">
      <c r="A149" s="233">
        <v>142</v>
      </c>
      <c r="B149" s="393"/>
      <c r="C149" s="393"/>
      <c r="D149" s="393" t="s">
        <v>19</v>
      </c>
      <c r="E149" s="393"/>
      <c r="F149" s="395">
        <v>71663</v>
      </c>
      <c r="G149" s="395">
        <v>79487.09358859244</v>
      </c>
      <c r="H149" s="395"/>
      <c r="I149" s="395">
        <f>G149-F149</f>
        <v>7824.093588592441</v>
      </c>
    </row>
    <row r="150" spans="1:8" s="385" customFormat="1" ht="15">
      <c r="A150" s="233">
        <v>143</v>
      </c>
      <c r="B150" s="393"/>
      <c r="C150" s="393"/>
      <c r="D150" s="393" t="s">
        <v>41</v>
      </c>
      <c r="E150" s="393"/>
      <c r="F150" s="395"/>
      <c r="G150" s="230"/>
      <c r="H150" s="230"/>
    </row>
    <row r="151" spans="1:8" s="385" customFormat="1" ht="15">
      <c r="A151" s="233">
        <v>144</v>
      </c>
      <c r="B151" s="393"/>
      <c r="C151" s="393"/>
      <c r="D151" s="393"/>
      <c r="E151" s="393"/>
      <c r="F151" s="395"/>
      <c r="G151" s="230"/>
      <c r="H151" s="230"/>
    </row>
    <row r="152" spans="1:8" s="385" customFormat="1" ht="15">
      <c r="A152" s="233">
        <v>145</v>
      </c>
      <c r="B152" s="393"/>
      <c r="C152" s="393" t="s">
        <v>86</v>
      </c>
      <c r="D152" s="393"/>
      <c r="E152" s="393"/>
      <c r="F152" s="395"/>
      <c r="G152" s="230"/>
      <c r="H152" s="230"/>
    </row>
    <row r="153" spans="1:8" s="385" customFormat="1" ht="15">
      <c r="A153" s="233">
        <v>146</v>
      </c>
      <c r="B153" s="401"/>
      <c r="C153" s="393"/>
      <c r="D153" s="393"/>
      <c r="E153" s="393"/>
      <c r="F153" s="395"/>
      <c r="G153" s="230"/>
      <c r="H153" s="230"/>
    </row>
    <row r="154" spans="1:8" s="385" customFormat="1" ht="15">
      <c r="A154" s="233">
        <v>147</v>
      </c>
      <c r="B154" s="401"/>
      <c r="C154" s="393"/>
      <c r="D154" s="393"/>
      <c r="E154" s="393"/>
      <c r="F154" s="395"/>
      <c r="G154" s="230"/>
      <c r="H154" s="230"/>
    </row>
    <row r="155" spans="1:9" s="385" customFormat="1" ht="15">
      <c r="A155" s="233">
        <v>148</v>
      </c>
      <c r="B155" s="401" t="s">
        <v>87</v>
      </c>
      <c r="C155" s="393"/>
      <c r="D155" s="393" t="s">
        <v>88</v>
      </c>
      <c r="E155" s="393"/>
      <c r="F155" s="395">
        <v>85772492.66999999</v>
      </c>
      <c r="G155" s="395">
        <v>87206137.54373863</v>
      </c>
      <c r="H155" s="395"/>
      <c r="I155" s="395">
        <f>G155-F155</f>
        <v>1433644.8737386465</v>
      </c>
    </row>
    <row r="156" spans="1:9" s="385" customFormat="1" ht="15">
      <c r="A156" s="233">
        <v>149</v>
      </c>
      <c r="B156" s="401"/>
      <c r="C156" s="393"/>
      <c r="D156" s="393" t="s">
        <v>18</v>
      </c>
      <c r="E156" s="393"/>
      <c r="F156" s="395">
        <v>38722594.6</v>
      </c>
      <c r="G156" s="395">
        <v>42221660.92594928</v>
      </c>
      <c r="H156" s="395"/>
      <c r="I156" s="395">
        <f>G156-F156</f>
        <v>3499066.3259492815</v>
      </c>
    </row>
    <row r="157" spans="1:9" s="385" customFormat="1" ht="15">
      <c r="A157" s="233">
        <v>150</v>
      </c>
      <c r="B157" s="401"/>
      <c r="C157" s="393"/>
      <c r="D157" s="393" t="s">
        <v>19</v>
      </c>
      <c r="E157" s="393"/>
      <c r="F157" s="395">
        <v>1175146294.47</v>
      </c>
      <c r="G157" s="395">
        <v>1328748975.979125</v>
      </c>
      <c r="H157" s="395"/>
      <c r="I157" s="395">
        <f>G157-F157</f>
        <v>153602681.509125</v>
      </c>
    </row>
    <row r="158" spans="1:9" s="385" customFormat="1" ht="15">
      <c r="A158" s="233">
        <v>151</v>
      </c>
      <c r="B158" s="401"/>
      <c r="C158" s="393"/>
      <c r="D158" s="393" t="s">
        <v>71</v>
      </c>
      <c r="E158" s="393"/>
      <c r="F158" s="402">
        <v>126943869.35</v>
      </c>
      <c r="G158" s="402">
        <v>143758176.30960828</v>
      </c>
      <c r="H158" s="402"/>
      <c r="I158" s="402">
        <f>G158-F158</f>
        <v>16814306.959608287</v>
      </c>
    </row>
    <row r="159" spans="1:9" s="385" customFormat="1" ht="15">
      <c r="A159" s="233">
        <v>152</v>
      </c>
      <c r="B159" s="401"/>
      <c r="C159" s="393"/>
      <c r="D159" s="393" t="s">
        <v>89</v>
      </c>
      <c r="E159" s="393"/>
      <c r="F159" s="395">
        <v>1426585251.09</v>
      </c>
      <c r="G159" s="395">
        <v>1601934950.7584212</v>
      </c>
      <c r="H159" s="395" t="s">
        <v>419</v>
      </c>
      <c r="I159" s="395">
        <f>G159-F159</f>
        <v>175349699.66842127</v>
      </c>
    </row>
    <row r="160" spans="1:8" s="385" customFormat="1" ht="15">
      <c r="A160" s="233">
        <v>153</v>
      </c>
      <c r="B160" s="401"/>
      <c r="C160" s="393"/>
      <c r="D160" s="393"/>
      <c r="E160" s="393"/>
      <c r="F160" s="395"/>
      <c r="G160" s="230"/>
      <c r="H160" s="230"/>
    </row>
    <row r="161" spans="1:8" s="385" customFormat="1" ht="15">
      <c r="A161" s="233">
        <v>154</v>
      </c>
      <c r="B161" s="401">
        <v>105</v>
      </c>
      <c r="C161" s="393" t="s">
        <v>90</v>
      </c>
      <c r="D161" s="393"/>
      <c r="E161" s="393"/>
      <c r="F161" s="395"/>
      <c r="G161" s="230"/>
      <c r="H161" s="230"/>
    </row>
    <row r="162" spans="1:9" s="385" customFormat="1" ht="15">
      <c r="A162" s="233">
        <v>155</v>
      </c>
      <c r="B162" s="401"/>
      <c r="C162" s="393"/>
      <c r="D162" s="393" t="s">
        <v>19</v>
      </c>
      <c r="E162" s="393"/>
      <c r="F162" s="402">
        <v>5036.83</v>
      </c>
      <c r="G162" s="402">
        <v>0</v>
      </c>
      <c r="H162" s="402"/>
      <c r="I162" s="402">
        <f>G162-F162</f>
        <v>-5036.83</v>
      </c>
    </row>
    <row r="163" spans="1:9" s="385" customFormat="1" ht="15">
      <c r="A163" s="233">
        <v>156</v>
      </c>
      <c r="B163" s="401"/>
      <c r="C163" s="393"/>
      <c r="D163" s="393" t="s">
        <v>41</v>
      </c>
      <c r="E163" s="393"/>
      <c r="F163" s="395">
        <v>5036.83</v>
      </c>
      <c r="G163" s="395">
        <v>0</v>
      </c>
      <c r="H163" s="395"/>
      <c r="I163" s="395">
        <f>G163-F163</f>
        <v>-5036.83</v>
      </c>
    </row>
    <row r="164" spans="1:8" s="385" customFormat="1" ht="15">
      <c r="A164" s="233">
        <v>157</v>
      </c>
      <c r="B164" s="401"/>
      <c r="C164" s="393"/>
      <c r="D164" s="393"/>
      <c r="E164" s="393"/>
      <c r="F164" s="395"/>
      <c r="G164" s="230"/>
      <c r="H164" s="230"/>
    </row>
    <row r="165" spans="1:8" s="385" customFormat="1" ht="15">
      <c r="A165" s="233">
        <v>158</v>
      </c>
      <c r="B165" s="401">
        <v>106</v>
      </c>
      <c r="C165" s="393" t="s">
        <v>91</v>
      </c>
      <c r="D165" s="393"/>
      <c r="E165" s="393"/>
      <c r="F165" s="395"/>
      <c r="G165" s="230"/>
      <c r="H165" s="230"/>
    </row>
    <row r="166" spans="1:9" s="385" customFormat="1" ht="15">
      <c r="A166" s="233">
        <v>159</v>
      </c>
      <c r="B166" s="401"/>
      <c r="C166" s="393"/>
      <c r="D166" s="393" t="s">
        <v>88</v>
      </c>
      <c r="E166" s="393"/>
      <c r="F166" s="395">
        <v>0</v>
      </c>
      <c r="G166" s="395">
        <v>25455.879367221383</v>
      </c>
      <c r="H166" s="395"/>
      <c r="I166" s="395">
        <f>G166-F166</f>
        <v>25455.879367221383</v>
      </c>
    </row>
    <row r="167" spans="1:9" s="385" customFormat="1" ht="15">
      <c r="A167" s="233">
        <v>160</v>
      </c>
      <c r="B167" s="401"/>
      <c r="C167" s="393"/>
      <c r="D167" s="393" t="s">
        <v>18</v>
      </c>
      <c r="E167" s="393"/>
      <c r="F167" s="395">
        <v>556.17</v>
      </c>
      <c r="G167" s="395">
        <v>215874.0816701821</v>
      </c>
      <c r="H167" s="395"/>
      <c r="I167" s="395">
        <f>G167-F167</f>
        <v>215317.91167018207</v>
      </c>
    </row>
    <row r="168" spans="1:9" s="385" customFormat="1" ht="15">
      <c r="A168" s="233">
        <v>161</v>
      </c>
      <c r="B168" s="401"/>
      <c r="C168" s="393"/>
      <c r="D168" s="393" t="s">
        <v>19</v>
      </c>
      <c r="E168" s="393"/>
      <c r="F168" s="395">
        <v>1022853.53</v>
      </c>
      <c r="G168" s="395">
        <v>8310229.962303085</v>
      </c>
      <c r="H168" s="395"/>
      <c r="I168" s="395">
        <f>G168-F168</f>
        <v>7287376.432303085</v>
      </c>
    </row>
    <row r="169" spans="1:9" s="385" customFormat="1" ht="15">
      <c r="A169" s="233">
        <v>162</v>
      </c>
      <c r="B169" s="401"/>
      <c r="C169" s="393"/>
      <c r="D169" s="393" t="s">
        <v>71</v>
      </c>
      <c r="E169" s="393"/>
      <c r="F169" s="402">
        <v>423577.11</v>
      </c>
      <c r="G169" s="402">
        <v>1882503.1470000036</v>
      </c>
      <c r="H169" s="402"/>
      <c r="I169" s="402">
        <f>G169-F169</f>
        <v>1458926.0370000037</v>
      </c>
    </row>
    <row r="170" spans="1:9" s="385" customFormat="1" ht="15">
      <c r="A170" s="233">
        <v>163</v>
      </c>
      <c r="B170" s="401"/>
      <c r="C170" s="393"/>
      <c r="D170" s="393" t="s">
        <v>41</v>
      </c>
      <c r="E170" s="393"/>
      <c r="F170" s="395">
        <v>1446986.81</v>
      </c>
      <c r="G170" s="395">
        <v>10434063.070340492</v>
      </c>
      <c r="H170" s="395" t="s">
        <v>420</v>
      </c>
      <c r="I170" s="395">
        <f>G170-F170</f>
        <v>8987076.260340491</v>
      </c>
    </row>
    <row r="171" spans="1:8" s="385" customFormat="1" ht="15">
      <c r="A171" s="233">
        <v>164</v>
      </c>
      <c r="B171" s="401"/>
      <c r="C171" s="393"/>
      <c r="D171" s="393"/>
      <c r="E171" s="393"/>
      <c r="F171" s="395"/>
      <c r="G171" s="230"/>
      <c r="H171" s="230"/>
    </row>
    <row r="172" spans="1:8" s="385" customFormat="1" ht="15">
      <c r="A172" s="233">
        <v>165</v>
      </c>
      <c r="B172" s="401">
        <v>108</v>
      </c>
      <c r="C172" s="393" t="s">
        <v>92</v>
      </c>
      <c r="D172" s="393"/>
      <c r="E172" s="393"/>
      <c r="F172" s="395"/>
      <c r="G172" s="230"/>
      <c r="H172" s="230"/>
    </row>
    <row r="173" spans="1:9" s="385" customFormat="1" ht="15">
      <c r="A173" s="233">
        <v>166</v>
      </c>
      <c r="B173" s="401"/>
      <c r="C173" s="393"/>
      <c r="D173" s="393" t="s">
        <v>88</v>
      </c>
      <c r="E173" s="393"/>
      <c r="F173" s="395">
        <v>-67109684.36</v>
      </c>
      <c r="G173" s="395">
        <v>-68819697.03481533</v>
      </c>
      <c r="H173" s="395"/>
      <c r="I173" s="395">
        <f>G173-F173</f>
        <v>-1710012.674815327</v>
      </c>
    </row>
    <row r="174" spans="1:9" s="385" customFormat="1" ht="15">
      <c r="A174" s="233">
        <v>167</v>
      </c>
      <c r="B174" s="401"/>
      <c r="C174" s="403"/>
      <c r="D174" s="403" t="s">
        <v>18</v>
      </c>
      <c r="E174" s="393"/>
      <c r="F174" s="395">
        <v>-17054901.97</v>
      </c>
      <c r="G174" s="395">
        <v>-18435883.604787715</v>
      </c>
      <c r="H174" s="395"/>
      <c r="I174" s="395">
        <f>G174-F174</f>
        <v>-1380981.634787716</v>
      </c>
    </row>
    <row r="175" spans="1:9" s="385" customFormat="1" ht="15">
      <c r="A175" s="233">
        <v>168</v>
      </c>
      <c r="B175" s="401"/>
      <c r="C175" s="393"/>
      <c r="D175" s="403" t="s">
        <v>19</v>
      </c>
      <c r="E175" s="393"/>
      <c r="F175" s="395">
        <v>-439155276.66</v>
      </c>
      <c r="G175" s="395">
        <v>-477349695.4014508</v>
      </c>
      <c r="H175" s="395"/>
      <c r="I175" s="395">
        <f>G175-F175</f>
        <v>-38194418.74145079</v>
      </c>
    </row>
    <row r="176" spans="1:9" s="385" customFormat="1" ht="15">
      <c r="A176" s="233">
        <v>169</v>
      </c>
      <c r="B176" s="401"/>
      <c r="C176" s="393"/>
      <c r="D176" s="393" t="s">
        <v>71</v>
      </c>
      <c r="E176" s="393"/>
      <c r="F176" s="395">
        <v>-79446887.10000002</v>
      </c>
      <c r="G176" s="395">
        <v>-89749051.07097405</v>
      </c>
      <c r="H176" s="395"/>
      <c r="I176" s="395">
        <f>G176-F176</f>
        <v>-10302163.970974028</v>
      </c>
    </row>
    <row r="177" spans="1:9" s="385" customFormat="1" ht="15">
      <c r="A177" s="233">
        <v>170</v>
      </c>
      <c r="B177" s="401"/>
      <c r="C177" s="393"/>
      <c r="D177" s="393" t="s">
        <v>41</v>
      </c>
      <c r="E177" s="393"/>
      <c r="F177" s="395">
        <v>-602766750.09</v>
      </c>
      <c r="G177" s="395">
        <v>-654354327.1120279</v>
      </c>
      <c r="H177" s="395" t="s">
        <v>445</v>
      </c>
      <c r="I177" s="395">
        <f>G177-F177</f>
        <v>-51587577.02202785</v>
      </c>
    </row>
    <row r="178" spans="1:8" s="385" customFormat="1" ht="15">
      <c r="A178" s="233">
        <v>171</v>
      </c>
      <c r="B178" s="401"/>
      <c r="C178" s="393"/>
      <c r="D178" s="393"/>
      <c r="E178" s="393"/>
      <c r="F178" s="395"/>
      <c r="G178" s="230"/>
      <c r="H178" s="230"/>
    </row>
    <row r="179" spans="1:8" s="385" customFormat="1" ht="15">
      <c r="A179" s="233">
        <v>172</v>
      </c>
      <c r="B179" s="401">
        <v>111</v>
      </c>
      <c r="C179" s="393" t="s">
        <v>93</v>
      </c>
      <c r="D179" s="393"/>
      <c r="E179" s="393"/>
      <c r="F179" s="395"/>
      <c r="G179" s="230"/>
      <c r="H179" s="230"/>
    </row>
    <row r="180" spans="1:9" s="385" customFormat="1" ht="15">
      <c r="A180" s="233">
        <v>173</v>
      </c>
      <c r="B180" s="404"/>
      <c r="C180" s="393"/>
      <c r="D180" s="393" t="s">
        <v>88</v>
      </c>
      <c r="E180" s="393"/>
      <c r="F180" s="395">
        <v>-5964020.07</v>
      </c>
      <c r="G180" s="395">
        <v>-5908568.6726043075</v>
      </c>
      <c r="H180" s="395"/>
      <c r="I180" s="395">
        <f>G180-F180</f>
        <v>55451.397395692766</v>
      </c>
    </row>
    <row r="181" spans="1:9" s="385" customFormat="1" ht="15">
      <c r="A181" s="233">
        <v>174</v>
      </c>
      <c r="B181" s="404"/>
      <c r="C181" s="393"/>
      <c r="D181" s="393" t="s">
        <v>18</v>
      </c>
      <c r="E181" s="393"/>
      <c r="F181" s="395">
        <v>-300</v>
      </c>
      <c r="G181" s="395">
        <v>-1685.391462710335</v>
      </c>
      <c r="H181" s="395"/>
      <c r="I181" s="395">
        <f>G181-F181</f>
        <v>-1385.391462710335</v>
      </c>
    </row>
    <row r="182" spans="1:9" s="385" customFormat="1" ht="15">
      <c r="A182" s="233">
        <v>175</v>
      </c>
      <c r="B182" s="404"/>
      <c r="C182" s="393"/>
      <c r="D182" s="393" t="s">
        <v>19</v>
      </c>
      <c r="E182" s="393"/>
      <c r="F182" s="395">
        <v>-69325.97000000067</v>
      </c>
      <c r="G182" s="395">
        <v>-212945.3547945323</v>
      </c>
      <c r="H182" s="395"/>
      <c r="I182" s="395">
        <f>G182-F182</f>
        <v>-143619.38479453162</v>
      </c>
    </row>
    <row r="183" spans="1:9" s="385" customFormat="1" ht="15">
      <c r="A183" s="233">
        <v>176</v>
      </c>
      <c r="B183" s="404"/>
      <c r="C183" s="393"/>
      <c r="D183" s="393" t="s">
        <v>71</v>
      </c>
      <c r="E183" s="393"/>
      <c r="F183" s="402">
        <v>-2866218.86</v>
      </c>
      <c r="G183" s="402">
        <v>-2767386.773430885</v>
      </c>
      <c r="H183" s="402"/>
      <c r="I183" s="402">
        <f>G183-F183</f>
        <v>98832.08656911505</v>
      </c>
    </row>
    <row r="184" spans="1:9" s="385" customFormat="1" ht="15">
      <c r="A184" s="233">
        <v>177</v>
      </c>
      <c r="B184" s="404"/>
      <c r="C184" s="393"/>
      <c r="D184" s="393" t="s">
        <v>41</v>
      </c>
      <c r="E184" s="393"/>
      <c r="F184" s="395">
        <v>-8899864.9</v>
      </c>
      <c r="G184" s="395">
        <v>-8890586.192292435</v>
      </c>
      <c r="H184" s="395" t="s">
        <v>446</v>
      </c>
      <c r="I184" s="395">
        <f>G184-F184</f>
        <v>9278.707707565278</v>
      </c>
    </row>
    <row r="185" spans="1:9" s="385" customFormat="1" ht="15.75" thickBot="1">
      <c r="A185" s="233">
        <v>178</v>
      </c>
      <c r="B185" s="404"/>
      <c r="C185" s="393"/>
      <c r="D185" s="393"/>
      <c r="E185" s="393"/>
      <c r="F185" s="405"/>
      <c r="G185" s="406"/>
      <c r="H185" s="406"/>
      <c r="I185" s="407"/>
    </row>
    <row r="186" spans="1:8" s="385" customFormat="1" ht="15.75" thickTop="1">
      <c r="A186" s="233">
        <v>179</v>
      </c>
      <c r="B186" s="404"/>
      <c r="C186" s="393"/>
      <c r="D186" s="393"/>
      <c r="E186" s="393"/>
      <c r="F186" s="395"/>
      <c r="G186" s="230"/>
      <c r="H186" s="230"/>
    </row>
    <row r="187" spans="1:8" s="385" customFormat="1" ht="15.75">
      <c r="A187" s="233">
        <v>180</v>
      </c>
      <c r="B187" s="386" t="s">
        <v>94</v>
      </c>
      <c r="C187" s="393"/>
      <c r="D187" s="393"/>
      <c r="E187" s="393"/>
      <c r="F187" s="395"/>
      <c r="G187" s="230"/>
      <c r="H187" s="230"/>
    </row>
    <row r="188" spans="1:9" s="385" customFormat="1" ht="15">
      <c r="A188" s="233">
        <v>181</v>
      </c>
      <c r="B188" s="404"/>
      <c r="C188" s="393" t="s">
        <v>88</v>
      </c>
      <c r="D188" s="393"/>
      <c r="E188" s="393"/>
      <c r="F188" s="395">
        <v>12698788.239999987</v>
      </c>
      <c r="G188" s="395">
        <v>12503327.715686217</v>
      </c>
      <c r="H188" s="395"/>
      <c r="I188" s="395">
        <f>G188-F188</f>
        <v>-195460.52431377023</v>
      </c>
    </row>
    <row r="189" spans="1:9" s="385" customFormat="1" ht="15">
      <c r="A189" s="233">
        <v>182</v>
      </c>
      <c r="B189" s="404"/>
      <c r="C189" s="393" t="s">
        <v>18</v>
      </c>
      <c r="D189" s="393"/>
      <c r="E189" s="393"/>
      <c r="F189" s="395">
        <v>21667948.800000004</v>
      </c>
      <c r="G189" s="395">
        <v>23999966.01136904</v>
      </c>
      <c r="H189" s="395"/>
      <c r="I189" s="395">
        <f>G189-F189</f>
        <v>2332017.211369034</v>
      </c>
    </row>
    <row r="190" spans="1:9" s="385" customFormat="1" ht="15">
      <c r="A190" s="233">
        <v>183</v>
      </c>
      <c r="B190" s="404"/>
      <c r="C190" s="393" t="s">
        <v>19</v>
      </c>
      <c r="D190" s="393"/>
      <c r="E190" s="393"/>
      <c r="F190" s="395">
        <v>736949582.1999999</v>
      </c>
      <c r="G190" s="395">
        <v>859496565.1851828</v>
      </c>
      <c r="H190" s="395"/>
      <c r="I190" s="395">
        <f>G190-F190</f>
        <v>122546982.98518288</v>
      </c>
    </row>
    <row r="191" spans="1:9" s="385" customFormat="1" ht="15">
      <c r="A191" s="233">
        <v>184</v>
      </c>
      <c r="B191" s="404"/>
      <c r="C191" s="393" t="s">
        <v>71</v>
      </c>
      <c r="D191" s="393"/>
      <c r="E191" s="393"/>
      <c r="F191" s="395">
        <v>45054340.49999997</v>
      </c>
      <c r="G191" s="395">
        <v>53124241.612203345</v>
      </c>
      <c r="H191" s="395"/>
      <c r="I191" s="395">
        <f>G191-F191</f>
        <v>8069901.1122033745</v>
      </c>
    </row>
    <row r="192" spans="1:9" s="385" customFormat="1" ht="15.75" thickBot="1">
      <c r="A192" s="233">
        <v>185</v>
      </c>
      <c r="B192" s="404"/>
      <c r="C192" s="393"/>
      <c r="D192" s="393"/>
      <c r="E192" s="393"/>
      <c r="F192" s="405"/>
      <c r="G192" s="406"/>
      <c r="H192" s="406"/>
      <c r="I192" s="407"/>
    </row>
    <row r="193" spans="1:8" s="385" customFormat="1" ht="15.75" thickTop="1">
      <c r="A193" s="233">
        <v>186</v>
      </c>
      <c r="B193" s="404"/>
      <c r="C193" s="393"/>
      <c r="D193" s="393"/>
      <c r="E193" s="393"/>
      <c r="F193" s="395"/>
      <c r="G193" s="230"/>
      <c r="H193" s="230"/>
    </row>
    <row r="194" spans="1:9" s="385" customFormat="1" ht="15.75">
      <c r="A194" s="233">
        <v>187</v>
      </c>
      <c r="B194" s="404"/>
      <c r="C194" s="408" t="s">
        <v>94</v>
      </c>
      <c r="D194" s="393"/>
      <c r="E194" s="393"/>
      <c r="F194" s="395">
        <v>816370659.7399999</v>
      </c>
      <c r="G194" s="395">
        <v>949124100.5244415</v>
      </c>
      <c r="H194" s="395"/>
      <c r="I194" s="395">
        <f>G194-F194</f>
        <v>132753440.78444159</v>
      </c>
    </row>
    <row r="195" spans="1:8" s="385" customFormat="1" ht="15">
      <c r="A195" s="233">
        <v>188</v>
      </c>
      <c r="B195" s="404"/>
      <c r="C195" s="393"/>
      <c r="D195" s="393"/>
      <c r="E195" s="393"/>
      <c r="F195" s="395"/>
      <c r="G195" s="230"/>
      <c r="H195" s="230"/>
    </row>
    <row r="196" spans="1:8" s="385" customFormat="1" ht="15">
      <c r="A196" s="233">
        <v>189</v>
      </c>
      <c r="B196" s="404"/>
      <c r="C196" s="393"/>
      <c r="D196" s="393"/>
      <c r="E196" s="393"/>
      <c r="F196" s="395"/>
      <c r="G196" s="230"/>
      <c r="H196" s="230"/>
    </row>
    <row r="197" spans="1:8" s="385" customFormat="1" ht="15.75">
      <c r="A197" s="233">
        <v>190</v>
      </c>
      <c r="B197" s="386" t="s">
        <v>95</v>
      </c>
      <c r="C197" s="393"/>
      <c r="D197" s="393"/>
      <c r="E197" s="393"/>
      <c r="F197" s="395"/>
      <c r="G197" s="230"/>
      <c r="H197" s="230"/>
    </row>
    <row r="198" spans="1:8" s="385" customFormat="1" ht="15">
      <c r="A198" s="233">
        <v>191</v>
      </c>
      <c r="B198" s="404"/>
      <c r="C198" s="393"/>
      <c r="D198" s="393"/>
      <c r="E198" s="393"/>
      <c r="F198" s="395"/>
      <c r="G198" s="230"/>
      <c r="H198" s="230"/>
    </row>
    <row r="199" spans="1:8" s="385" customFormat="1" ht="15">
      <c r="A199" s="233">
        <v>192</v>
      </c>
      <c r="B199" s="401">
        <v>154</v>
      </c>
      <c r="C199" s="393" t="s">
        <v>96</v>
      </c>
      <c r="D199" s="393"/>
      <c r="E199" s="393"/>
      <c r="F199" s="395"/>
      <c r="G199" s="230"/>
      <c r="H199" s="230"/>
    </row>
    <row r="200" spans="1:9" s="385" customFormat="1" ht="15">
      <c r="A200" s="233">
        <v>193</v>
      </c>
      <c r="B200" s="401"/>
      <c r="C200" s="393"/>
      <c r="D200" s="393" t="s">
        <v>18</v>
      </c>
      <c r="E200" s="393"/>
      <c r="F200" s="395">
        <v>371662.84622403176</v>
      </c>
      <c r="G200" s="395">
        <v>233028.40817030918</v>
      </c>
      <c r="H200" s="395"/>
      <c r="I200" s="395">
        <f>G200-F200</f>
        <v>-138634.43805372258</v>
      </c>
    </row>
    <row r="201" spans="1:9" s="385" customFormat="1" ht="15">
      <c r="A201" s="233">
        <v>194</v>
      </c>
      <c r="B201" s="401"/>
      <c r="C201" s="393"/>
      <c r="D201" s="393" t="s">
        <v>19</v>
      </c>
      <c r="E201" s="393"/>
      <c r="F201" s="402">
        <v>11742891.83377597</v>
      </c>
      <c r="G201" s="402">
        <v>7362660.591829691</v>
      </c>
      <c r="H201" s="402"/>
      <c r="I201" s="402">
        <f>G201-F201</f>
        <v>-4380231.241946278</v>
      </c>
    </row>
    <row r="202" spans="1:9" s="385" customFormat="1" ht="15">
      <c r="A202" s="233">
        <v>195</v>
      </c>
      <c r="B202" s="401"/>
      <c r="C202" s="393"/>
      <c r="D202" s="393" t="s">
        <v>41</v>
      </c>
      <c r="E202" s="393"/>
      <c r="F202" s="395">
        <v>12114554.680000002</v>
      </c>
      <c r="G202" s="395">
        <v>7595689</v>
      </c>
      <c r="H202" s="395" t="s">
        <v>447</v>
      </c>
      <c r="I202" s="395">
        <f>G202-F202</f>
        <v>-4518865.680000002</v>
      </c>
    </row>
    <row r="203" spans="1:8" s="385" customFormat="1" ht="15">
      <c r="A203" s="233">
        <v>196</v>
      </c>
      <c r="B203" s="401"/>
      <c r="C203" s="393"/>
      <c r="D203" s="393"/>
      <c r="E203" s="393"/>
      <c r="F203" s="395"/>
      <c r="G203" s="230"/>
      <c r="H203" s="230"/>
    </row>
    <row r="204" spans="1:8" s="385" customFormat="1" ht="15">
      <c r="A204" s="233">
        <v>197</v>
      </c>
      <c r="B204" s="401" t="s">
        <v>97</v>
      </c>
      <c r="C204" s="393" t="s">
        <v>98</v>
      </c>
      <c r="D204" s="393"/>
      <c r="E204" s="393"/>
      <c r="F204" s="395"/>
      <c r="G204" s="230"/>
      <c r="H204" s="230"/>
    </row>
    <row r="205" spans="1:9" s="385" customFormat="1" ht="15">
      <c r="A205" s="233">
        <v>198</v>
      </c>
      <c r="B205" s="401"/>
      <c r="C205" s="393"/>
      <c r="D205" s="393" t="s">
        <v>88</v>
      </c>
      <c r="E205" s="393"/>
      <c r="F205" s="402">
        <v>33509601.91</v>
      </c>
      <c r="G205" s="402">
        <v>42729642.56166666</v>
      </c>
      <c r="H205" s="402"/>
      <c r="I205" s="402">
        <f>G205-F205</f>
        <v>9220040.65166666</v>
      </c>
    </row>
    <row r="206" spans="1:9" s="385" customFormat="1" ht="15">
      <c r="A206" s="233">
        <v>199</v>
      </c>
      <c r="B206" s="401"/>
      <c r="C206" s="393"/>
      <c r="D206" s="393" t="s">
        <v>41</v>
      </c>
      <c r="E206" s="393"/>
      <c r="F206" s="395">
        <v>33509601.91</v>
      </c>
      <c r="G206" s="395">
        <v>42729642.56166666</v>
      </c>
      <c r="H206" s="395"/>
      <c r="I206" s="395">
        <f>G206-F206</f>
        <v>9220040.65166666</v>
      </c>
    </row>
    <row r="207" spans="1:8" s="385" customFormat="1" ht="15">
      <c r="A207" s="233">
        <v>200</v>
      </c>
      <c r="B207" s="401"/>
      <c r="C207" s="393"/>
      <c r="D207" s="393"/>
      <c r="E207" s="393"/>
      <c r="F207" s="395"/>
      <c r="G207" s="230"/>
      <c r="H207" s="230"/>
    </row>
    <row r="208" spans="1:8" s="385" customFormat="1" ht="15">
      <c r="A208" s="233">
        <v>201</v>
      </c>
      <c r="B208" s="401" t="s">
        <v>99</v>
      </c>
      <c r="C208" s="393" t="s">
        <v>100</v>
      </c>
      <c r="D208" s="393"/>
      <c r="E208" s="393"/>
      <c r="F208" s="395"/>
      <c r="G208" s="230"/>
      <c r="H208" s="230"/>
    </row>
    <row r="209" spans="1:9" s="385" customFormat="1" ht="15">
      <c r="A209" s="233">
        <v>202</v>
      </c>
      <c r="B209" s="401"/>
      <c r="C209" s="393"/>
      <c r="D209" s="393" t="s">
        <v>71</v>
      </c>
      <c r="E209" s="393"/>
      <c r="F209" s="402">
        <v>2976900.31</v>
      </c>
      <c r="G209" s="402">
        <v>2265508</v>
      </c>
      <c r="H209" s="402"/>
      <c r="I209" s="402">
        <f>G209-F209</f>
        <v>-711392.31</v>
      </c>
    </row>
    <row r="210" spans="1:9" s="385" customFormat="1" ht="15">
      <c r="A210" s="233">
        <v>203</v>
      </c>
      <c r="B210" s="401"/>
      <c r="C210" s="393"/>
      <c r="D210" s="393" t="s">
        <v>41</v>
      </c>
      <c r="E210" s="393"/>
      <c r="F210" s="395">
        <v>2976900.31</v>
      </c>
      <c r="G210" s="395">
        <v>2265508</v>
      </c>
      <c r="H210" s="395" t="s">
        <v>448</v>
      </c>
      <c r="I210" s="395">
        <f>G210-F210</f>
        <v>-711392.31</v>
      </c>
    </row>
    <row r="211" spans="1:8" s="385" customFormat="1" ht="15">
      <c r="A211" s="233">
        <v>204</v>
      </c>
      <c r="B211" s="401"/>
      <c r="C211" s="393"/>
      <c r="D211" s="393"/>
      <c r="E211" s="393"/>
      <c r="F211" s="395"/>
      <c r="G211" s="230"/>
      <c r="H211" s="230"/>
    </row>
    <row r="212" spans="1:8" s="385" customFormat="1" ht="15">
      <c r="A212" s="233">
        <v>205</v>
      </c>
      <c r="B212" s="409" t="s">
        <v>101</v>
      </c>
      <c r="C212" s="403" t="s">
        <v>102</v>
      </c>
      <c r="D212" s="393"/>
      <c r="E212" s="393"/>
      <c r="F212" s="395"/>
      <c r="G212" s="230"/>
      <c r="H212" s="230"/>
    </row>
    <row r="213" spans="1:9" s="385" customFormat="1" ht="15">
      <c r="A213" s="233">
        <v>206</v>
      </c>
      <c r="B213" s="401"/>
      <c r="C213" s="393"/>
      <c r="D213" s="393" t="s">
        <v>88</v>
      </c>
      <c r="E213" s="393"/>
      <c r="F213" s="395">
        <v>0</v>
      </c>
      <c r="G213" s="395">
        <v>2108.0121914113624</v>
      </c>
      <c r="H213" s="395"/>
      <c r="I213" s="410">
        <f>G213-F213</f>
        <v>2108.0121914113624</v>
      </c>
    </row>
    <row r="214" spans="1:9" s="385" customFormat="1" ht="15">
      <c r="A214" s="233">
        <v>207</v>
      </c>
      <c r="B214" s="401"/>
      <c r="C214" s="393"/>
      <c r="D214" s="393" t="s">
        <v>18</v>
      </c>
      <c r="E214" s="393"/>
      <c r="F214" s="395">
        <v>51172.723139999885</v>
      </c>
      <c r="G214" s="395">
        <v>47988.37906869305</v>
      </c>
      <c r="H214" s="395"/>
      <c r="I214" s="410">
        <f>G214-F214</f>
        <v>-3184.344071306834</v>
      </c>
    </row>
    <row r="215" spans="1:9" s="385" customFormat="1" ht="15">
      <c r="A215" s="233">
        <v>208</v>
      </c>
      <c r="B215" s="401"/>
      <c r="C215" s="393"/>
      <c r="D215" s="393" t="s">
        <v>19</v>
      </c>
      <c r="E215" s="393"/>
      <c r="F215" s="395">
        <v>1552987.8768600002</v>
      </c>
      <c r="G215" s="395">
        <v>1502006.3763089904</v>
      </c>
      <c r="H215" s="395"/>
      <c r="I215" s="410">
        <f>G215-F215</f>
        <v>-50981.50055100978</v>
      </c>
    </row>
    <row r="216" spans="1:9" s="385" customFormat="1" ht="15">
      <c r="A216" s="233">
        <v>209</v>
      </c>
      <c r="B216" s="401"/>
      <c r="C216" s="393"/>
      <c r="D216" s="393" t="s">
        <v>71</v>
      </c>
      <c r="E216" s="393"/>
      <c r="F216" s="402">
        <v>0</v>
      </c>
      <c r="G216" s="402">
        <v>10885.859512085199</v>
      </c>
      <c r="H216" s="402"/>
      <c r="I216" s="411">
        <f>G216-F216</f>
        <v>10885.859512085199</v>
      </c>
    </row>
    <row r="217" spans="1:9" s="385" customFormat="1" ht="15">
      <c r="A217" s="233">
        <v>210</v>
      </c>
      <c r="B217" s="401"/>
      <c r="C217" s="393"/>
      <c r="D217" s="393" t="s">
        <v>41</v>
      </c>
      <c r="E217" s="393"/>
      <c r="F217" s="412">
        <v>1604160.6</v>
      </c>
      <c r="G217" s="412">
        <v>1562988.62708118</v>
      </c>
      <c r="H217" s="395" t="s">
        <v>449</v>
      </c>
      <c r="I217" s="410">
        <f>G217-F217</f>
        <v>-41171.9729188201</v>
      </c>
    </row>
    <row r="218" spans="1:8" s="385" customFormat="1" ht="15">
      <c r="A218" s="233">
        <v>211</v>
      </c>
      <c r="B218" s="401"/>
      <c r="C218" s="393"/>
      <c r="D218" s="393"/>
      <c r="E218" s="393"/>
      <c r="F218" s="395"/>
      <c r="G218" s="230"/>
      <c r="H218" s="230"/>
    </row>
    <row r="219" spans="1:8" s="385" customFormat="1" ht="15">
      <c r="A219" s="233">
        <v>212</v>
      </c>
      <c r="B219" s="409" t="s">
        <v>103</v>
      </c>
      <c r="C219" s="403" t="s">
        <v>104</v>
      </c>
      <c r="D219" s="393"/>
      <c r="E219" s="393"/>
      <c r="F219" s="395"/>
      <c r="G219" s="230"/>
      <c r="H219" s="230"/>
    </row>
    <row r="220" spans="1:9" s="385" customFormat="1" ht="15">
      <c r="A220" s="233">
        <v>213</v>
      </c>
      <c r="B220" s="401"/>
      <c r="C220" s="393"/>
      <c r="D220" s="393" t="s">
        <v>88</v>
      </c>
      <c r="E220" s="393"/>
      <c r="F220" s="395">
        <v>0</v>
      </c>
      <c r="G220" s="395">
        <v>0</v>
      </c>
      <c r="H220" s="395"/>
      <c r="I220" s="410">
        <f>G220-F220</f>
        <v>0</v>
      </c>
    </row>
    <row r="221" spans="1:9" s="385" customFormat="1" ht="15">
      <c r="A221" s="233">
        <v>214</v>
      </c>
      <c r="B221" s="401"/>
      <c r="C221" s="393"/>
      <c r="D221" s="393" t="s">
        <v>18</v>
      </c>
      <c r="E221" s="393"/>
      <c r="F221" s="395">
        <v>0</v>
      </c>
      <c r="G221" s="395">
        <v>2499.2914133347085</v>
      </c>
      <c r="H221" s="395"/>
      <c r="I221" s="410">
        <f>G221-F221</f>
        <v>2499.2914133347085</v>
      </c>
    </row>
    <row r="222" spans="1:9" s="385" customFormat="1" ht="15">
      <c r="A222" s="233">
        <v>215</v>
      </c>
      <c r="B222" s="401"/>
      <c r="C222" s="393"/>
      <c r="D222" s="393" t="s">
        <v>19</v>
      </c>
      <c r="E222" s="393"/>
      <c r="F222" s="395">
        <v>137499.48</v>
      </c>
      <c r="G222" s="395">
        <v>133002.92107346898</v>
      </c>
      <c r="H222" s="395"/>
      <c r="I222" s="410">
        <f>G222-F222</f>
        <v>-4496.558926531026</v>
      </c>
    </row>
    <row r="223" spans="1:9" s="385" customFormat="1" ht="15">
      <c r="A223" s="233">
        <v>216</v>
      </c>
      <c r="B223" s="401"/>
      <c r="C223" s="393"/>
      <c r="D223" s="393" t="s">
        <v>71</v>
      </c>
      <c r="E223" s="393"/>
      <c r="F223" s="402">
        <v>0</v>
      </c>
      <c r="G223" s="402">
        <v>933.0736724644455</v>
      </c>
      <c r="H223" s="402"/>
      <c r="I223" s="411">
        <f>G223-F223</f>
        <v>933.0736724644455</v>
      </c>
    </row>
    <row r="224" spans="1:9" s="385" customFormat="1" ht="15">
      <c r="A224" s="233">
        <v>217</v>
      </c>
      <c r="B224" s="401"/>
      <c r="C224" s="393"/>
      <c r="D224" s="393" t="s">
        <v>41</v>
      </c>
      <c r="E224" s="393"/>
      <c r="F224" s="395">
        <v>137499.48</v>
      </c>
      <c r="G224" s="395">
        <v>136435.28615926814</v>
      </c>
      <c r="H224" s="395" t="s">
        <v>555</v>
      </c>
      <c r="I224" s="410">
        <f>G224-F224</f>
        <v>-1064.1938407318667</v>
      </c>
    </row>
    <row r="225" spans="1:8" s="385" customFormat="1" ht="15">
      <c r="A225" s="233">
        <v>218</v>
      </c>
      <c r="B225" s="401"/>
      <c r="C225" s="393"/>
      <c r="D225" s="393"/>
      <c r="E225" s="393"/>
      <c r="F225" s="395"/>
      <c r="G225" s="230"/>
      <c r="H225" s="230"/>
    </row>
    <row r="226" spans="1:8" s="385" customFormat="1" ht="15">
      <c r="A226" s="233">
        <v>219</v>
      </c>
      <c r="B226" s="401">
        <v>2351</v>
      </c>
      <c r="C226" s="393" t="s">
        <v>105</v>
      </c>
      <c r="D226" s="393"/>
      <c r="E226" s="393"/>
      <c r="F226" s="395"/>
      <c r="G226" s="230"/>
      <c r="H226" s="230"/>
    </row>
    <row r="227" spans="1:9" s="385" customFormat="1" ht="15">
      <c r="A227" s="233">
        <v>220</v>
      </c>
      <c r="B227" s="401"/>
      <c r="C227" s="393"/>
      <c r="D227" s="393" t="s">
        <v>18</v>
      </c>
      <c r="E227" s="393"/>
      <c r="F227" s="395">
        <v>-216451.93</v>
      </c>
      <c r="G227" s="395">
        <v>-245011.10212145958</v>
      </c>
      <c r="H227" s="395"/>
      <c r="I227" s="410">
        <f>G227-F227</f>
        <v>-28559.17212145959</v>
      </c>
    </row>
    <row r="228" spans="1:9" s="385" customFormat="1" ht="15">
      <c r="A228" s="233">
        <v>221</v>
      </c>
      <c r="B228" s="401"/>
      <c r="C228" s="393"/>
      <c r="D228" s="393" t="s">
        <v>19</v>
      </c>
      <c r="E228" s="393"/>
      <c r="F228" s="402">
        <v>-4949018.9</v>
      </c>
      <c r="G228" s="402">
        <v>-5783798.186508648</v>
      </c>
      <c r="H228" s="402"/>
      <c r="I228" s="411">
        <f>G228-F228</f>
        <v>-834779.2865086477</v>
      </c>
    </row>
    <row r="229" spans="1:9" s="385" customFormat="1" ht="15">
      <c r="A229" s="233">
        <v>222</v>
      </c>
      <c r="B229" s="401"/>
      <c r="C229" s="393"/>
      <c r="D229" s="393" t="s">
        <v>41</v>
      </c>
      <c r="E229" s="393"/>
      <c r="F229" s="395">
        <v>-5165470.83</v>
      </c>
      <c r="G229" s="395">
        <v>-6028809.288630107</v>
      </c>
      <c r="H229" s="395" t="s">
        <v>556</v>
      </c>
      <c r="I229" s="410">
        <f>G229-F229</f>
        <v>-863338.4586301073</v>
      </c>
    </row>
    <row r="230" spans="1:8" s="385" customFormat="1" ht="15">
      <c r="A230" s="233">
        <v>223</v>
      </c>
      <c r="B230" s="401"/>
      <c r="C230" s="393"/>
      <c r="D230" s="393"/>
      <c r="E230" s="393"/>
      <c r="F230" s="395"/>
      <c r="G230" s="230"/>
      <c r="H230" s="230"/>
    </row>
    <row r="231" spans="1:8" s="385" customFormat="1" ht="15">
      <c r="A231" s="233">
        <v>224</v>
      </c>
      <c r="B231" s="413">
        <v>252</v>
      </c>
      <c r="C231" s="393" t="s">
        <v>106</v>
      </c>
      <c r="D231" s="393"/>
      <c r="E231" s="393"/>
      <c r="F231" s="395"/>
      <c r="G231" s="230"/>
      <c r="H231" s="230"/>
    </row>
    <row r="232" spans="1:9" s="385" customFormat="1" ht="15">
      <c r="A232" s="233">
        <v>225</v>
      </c>
      <c r="B232" s="401"/>
      <c r="C232" s="393"/>
      <c r="D232" s="393" t="s">
        <v>71</v>
      </c>
      <c r="E232" s="393"/>
      <c r="F232" s="402">
        <v>-44500621.95</v>
      </c>
      <c r="G232" s="402">
        <v>-54454665.26957303</v>
      </c>
      <c r="H232" s="402"/>
      <c r="I232" s="411">
        <f>G232-F232</f>
        <v>-9954043.31957303</v>
      </c>
    </row>
    <row r="233" spans="1:9" s="385" customFormat="1" ht="15">
      <c r="A233" s="233">
        <v>226</v>
      </c>
      <c r="B233" s="401"/>
      <c r="C233" s="393"/>
      <c r="D233" s="393" t="s">
        <v>41</v>
      </c>
      <c r="E233" s="393"/>
      <c r="F233" s="395">
        <v>-44500621.95</v>
      </c>
      <c r="G233" s="395">
        <v>-54454665.26957303</v>
      </c>
      <c r="H233" s="395" t="s">
        <v>557</v>
      </c>
      <c r="I233" s="410">
        <f>G233-F233</f>
        <v>-9954043.31957303</v>
      </c>
    </row>
    <row r="234" spans="1:8" s="385" customFormat="1" ht="15">
      <c r="A234" s="233">
        <v>227</v>
      </c>
      <c r="B234" s="401"/>
      <c r="C234" s="393"/>
      <c r="D234" s="393"/>
      <c r="E234" s="393"/>
      <c r="F234" s="395"/>
      <c r="G234" s="230"/>
      <c r="H234" s="230"/>
    </row>
    <row r="235" spans="1:8" s="385" customFormat="1" ht="15">
      <c r="A235" s="233">
        <v>228</v>
      </c>
      <c r="B235" s="401">
        <v>2531</v>
      </c>
      <c r="C235" s="393" t="s">
        <v>107</v>
      </c>
      <c r="D235" s="393"/>
      <c r="E235" s="393"/>
      <c r="F235" s="395"/>
      <c r="G235" s="230"/>
      <c r="H235" s="230"/>
    </row>
    <row r="236" spans="1:9" s="385" customFormat="1" ht="15">
      <c r="A236" s="233">
        <v>229</v>
      </c>
      <c r="B236" s="401"/>
      <c r="C236" s="393"/>
      <c r="D236" s="393" t="s">
        <v>71</v>
      </c>
      <c r="E236" s="393"/>
      <c r="F236" s="402">
        <v>-43933.96</v>
      </c>
      <c r="G236" s="402">
        <v>-43933.96</v>
      </c>
      <c r="H236" s="402"/>
      <c r="I236" s="411">
        <f>G236-F236</f>
        <v>0</v>
      </c>
    </row>
    <row r="237" spans="1:9" s="385" customFormat="1" ht="15">
      <c r="A237" s="233">
        <v>230</v>
      </c>
      <c r="B237" s="401"/>
      <c r="C237" s="393"/>
      <c r="D237" s="393" t="s">
        <v>41</v>
      </c>
      <c r="E237" s="393"/>
      <c r="F237" s="412">
        <v>-43933.96</v>
      </c>
      <c r="G237" s="412">
        <v>-43933.96</v>
      </c>
      <c r="H237" s="412"/>
      <c r="I237" s="414">
        <f>G237-F237</f>
        <v>0</v>
      </c>
    </row>
    <row r="238" spans="1:8" s="385" customFormat="1" ht="15">
      <c r="A238" s="233">
        <v>231</v>
      </c>
      <c r="B238" s="401"/>
      <c r="C238" s="393"/>
      <c r="D238" s="393"/>
      <c r="E238" s="393"/>
      <c r="F238" s="395"/>
      <c r="G238" s="230"/>
      <c r="H238" s="230"/>
    </row>
    <row r="239" spans="1:8" s="385" customFormat="1" ht="15">
      <c r="A239" s="233">
        <v>232</v>
      </c>
      <c r="B239" s="401">
        <v>255</v>
      </c>
      <c r="C239" s="393" t="s">
        <v>108</v>
      </c>
      <c r="D239" s="393"/>
      <c r="E239" s="393"/>
      <c r="F239" s="395"/>
      <c r="G239" s="230"/>
      <c r="H239" s="230"/>
    </row>
    <row r="240" spans="1:9" s="385" customFormat="1" ht="15">
      <c r="A240" s="233">
        <v>233</v>
      </c>
      <c r="B240" s="401"/>
      <c r="C240" s="393"/>
      <c r="D240" s="393" t="s">
        <v>88</v>
      </c>
      <c r="E240" s="393"/>
      <c r="F240" s="395">
        <v>-262580.6</v>
      </c>
      <c r="G240" s="395">
        <v>-200738.16444484206</v>
      </c>
      <c r="H240" s="395"/>
      <c r="I240" s="415">
        <f>G240-F240</f>
        <v>61842.43555515792</v>
      </c>
    </row>
    <row r="241" spans="1:9" s="385" customFormat="1" ht="15">
      <c r="A241" s="233">
        <v>234</v>
      </c>
      <c r="B241" s="401"/>
      <c r="C241" s="393"/>
      <c r="D241" s="393" t="s">
        <v>18</v>
      </c>
      <c r="E241" s="393"/>
      <c r="F241" s="395">
        <v>-79958.30859499982</v>
      </c>
      <c r="G241" s="395">
        <v>-59958.56099820039</v>
      </c>
      <c r="H241" s="395"/>
      <c r="I241" s="415">
        <f>G241-F241</f>
        <v>19999.747596799432</v>
      </c>
    </row>
    <row r="242" spans="1:9" s="385" customFormat="1" ht="15">
      <c r="A242" s="233">
        <v>235</v>
      </c>
      <c r="B242" s="401"/>
      <c r="C242" s="393"/>
      <c r="D242" s="393" t="s">
        <v>19</v>
      </c>
      <c r="E242" s="393"/>
      <c r="F242" s="395">
        <v>-2426571.741405</v>
      </c>
      <c r="G242" s="395">
        <v>-1942972.2016444744</v>
      </c>
      <c r="H242" s="395"/>
      <c r="I242" s="415">
        <f>G242-F242</f>
        <v>483599.5397605256</v>
      </c>
    </row>
    <row r="243" spans="1:9" s="385" customFormat="1" ht="15">
      <c r="A243" s="233">
        <v>236</v>
      </c>
      <c r="B243" s="401"/>
      <c r="C243" s="393"/>
      <c r="D243" s="393" t="s">
        <v>71</v>
      </c>
      <c r="E243" s="393"/>
      <c r="F243" s="402">
        <v>-24582.94</v>
      </c>
      <c r="G243" s="402">
        <v>-16588.923031330694</v>
      </c>
      <c r="H243" s="402"/>
      <c r="I243" s="411">
        <f>G243-F243</f>
        <v>7994.016968669304</v>
      </c>
    </row>
    <row r="244" spans="1:9" s="385" customFormat="1" ht="15">
      <c r="A244" s="233">
        <v>237</v>
      </c>
      <c r="B244" s="401"/>
      <c r="C244" s="393"/>
      <c r="D244" s="393" t="s">
        <v>41</v>
      </c>
      <c r="E244" s="393"/>
      <c r="F244" s="402">
        <v>-2793693.59</v>
      </c>
      <c r="G244" s="402">
        <v>-2220257.8501188476</v>
      </c>
      <c r="H244" s="416" t="s">
        <v>558</v>
      </c>
      <c r="I244" s="417">
        <f>G244-F244</f>
        <v>573435.7398811523</v>
      </c>
    </row>
    <row r="245" spans="1:8" s="385" customFormat="1" ht="15">
      <c r="A245" s="233">
        <v>238</v>
      </c>
      <c r="B245" s="401"/>
      <c r="C245" s="393"/>
      <c r="D245" s="393"/>
      <c r="E245" s="393"/>
      <c r="F245" s="395"/>
      <c r="G245" s="230"/>
      <c r="H245" s="230"/>
    </row>
    <row r="246" spans="1:8" s="385" customFormat="1" ht="15">
      <c r="A246" s="233">
        <v>239</v>
      </c>
      <c r="B246" s="401">
        <v>2820</v>
      </c>
      <c r="C246" s="393" t="s">
        <v>109</v>
      </c>
      <c r="D246" s="393"/>
      <c r="E246" s="393"/>
      <c r="F246" s="395"/>
      <c r="G246" s="230"/>
      <c r="H246" s="230"/>
    </row>
    <row r="247" spans="1:9" s="385" customFormat="1" ht="15">
      <c r="A247" s="233">
        <v>240</v>
      </c>
      <c r="B247" s="401"/>
      <c r="C247" s="393"/>
      <c r="D247" s="393" t="s">
        <v>88</v>
      </c>
      <c r="E247" s="393"/>
      <c r="F247" s="395">
        <v>-4523329.47</v>
      </c>
      <c r="G247" s="395">
        <v>-4525083.816172426</v>
      </c>
      <c r="H247" s="395"/>
      <c r="I247" s="415">
        <f>G247-F247</f>
        <v>-1754.346172425896</v>
      </c>
    </row>
    <row r="248" spans="1:9" s="385" customFormat="1" ht="15">
      <c r="A248" s="233">
        <v>241</v>
      </c>
      <c r="B248" s="401"/>
      <c r="C248" s="393"/>
      <c r="D248" s="393" t="s">
        <v>18</v>
      </c>
      <c r="E248" s="393"/>
      <c r="F248" s="395">
        <v>-3298189.238860993</v>
      </c>
      <c r="G248" s="395">
        <v>-3235017.250492286</v>
      </c>
      <c r="H248" s="395"/>
      <c r="I248" s="415">
        <f>G248-F248</f>
        <v>63171.98836870724</v>
      </c>
    </row>
    <row r="249" spans="1:9" s="385" customFormat="1" ht="15">
      <c r="A249" s="233">
        <v>242</v>
      </c>
      <c r="B249" s="401"/>
      <c r="C249" s="393"/>
      <c r="D249" s="393" t="s">
        <v>19</v>
      </c>
      <c r="E249" s="393"/>
      <c r="F249" s="395">
        <v>-100093322.95113902</v>
      </c>
      <c r="G249" s="395">
        <v>-105076145.69923885</v>
      </c>
      <c r="H249" s="395"/>
      <c r="I249" s="415">
        <f>G249-F249</f>
        <v>-4982822.748099834</v>
      </c>
    </row>
    <row r="250" spans="1:9" s="385" customFormat="1" ht="15">
      <c r="A250" s="233">
        <v>243</v>
      </c>
      <c r="B250" s="401"/>
      <c r="C250" s="393"/>
      <c r="D250" s="393" t="s">
        <v>71</v>
      </c>
      <c r="E250" s="393"/>
      <c r="F250" s="402">
        <v>-1064706.46</v>
      </c>
      <c r="G250" s="402">
        <v>-935843.7622008761</v>
      </c>
      <c r="H250" s="402"/>
      <c r="I250" s="411">
        <f>G250-F250</f>
        <v>128862.69779912382</v>
      </c>
    </row>
    <row r="251" spans="1:9" s="385" customFormat="1" ht="15">
      <c r="A251" s="233">
        <v>244</v>
      </c>
      <c r="B251" s="401"/>
      <c r="C251" s="393"/>
      <c r="D251" s="393" t="s">
        <v>41</v>
      </c>
      <c r="E251" s="393"/>
      <c r="F251" s="395">
        <v>-108979548.12</v>
      </c>
      <c r="G251" s="395">
        <v>-113772090.52810444</v>
      </c>
      <c r="H251" s="395" t="s">
        <v>559</v>
      </c>
      <c r="I251" s="415">
        <f>G251-F251</f>
        <v>-4792542.408104435</v>
      </c>
    </row>
    <row r="252" spans="1:8" s="385" customFormat="1" ht="15">
      <c r="A252" s="233">
        <v>245</v>
      </c>
      <c r="B252" s="401"/>
      <c r="C252" s="393"/>
      <c r="D252" s="393"/>
      <c r="E252" s="393"/>
      <c r="F252" s="395"/>
      <c r="G252" s="230"/>
      <c r="H252" s="230"/>
    </row>
    <row r="253" spans="1:8" s="385" customFormat="1" ht="15">
      <c r="A253" s="233">
        <v>246</v>
      </c>
      <c r="B253" s="401">
        <v>2821</v>
      </c>
      <c r="C253" s="393" t="s">
        <v>110</v>
      </c>
      <c r="D253" s="393"/>
      <c r="E253" s="393"/>
      <c r="F253" s="395"/>
      <c r="G253" s="230"/>
      <c r="H253" s="230"/>
    </row>
    <row r="254" spans="1:9" s="385" customFormat="1" ht="15">
      <c r="A254" s="233">
        <v>247</v>
      </c>
      <c r="B254" s="401"/>
      <c r="C254" s="393"/>
      <c r="D254" s="393" t="s">
        <v>88</v>
      </c>
      <c r="E254" s="393"/>
      <c r="F254" s="395">
        <v>-1282230.47</v>
      </c>
      <c r="G254" s="395">
        <v>-1235085.7784557824</v>
      </c>
      <c r="H254" s="395"/>
      <c r="I254" s="415">
        <f>G254-F254</f>
        <v>47144.69154421752</v>
      </c>
    </row>
    <row r="255" spans="1:9" s="385" customFormat="1" ht="15">
      <c r="A255" s="233">
        <v>248</v>
      </c>
      <c r="B255" s="401"/>
      <c r="C255" s="393"/>
      <c r="D255" s="393" t="s">
        <v>18</v>
      </c>
      <c r="E255" s="393"/>
      <c r="F255" s="395">
        <v>0</v>
      </c>
      <c r="G255" s="395">
        <v>-160192.025143002</v>
      </c>
      <c r="H255" s="395"/>
      <c r="I255" s="415">
        <f>G255-F255</f>
        <v>-160192.025143002</v>
      </c>
    </row>
    <row r="256" spans="1:9" s="385" customFormat="1" ht="15">
      <c r="A256" s="233">
        <v>249</v>
      </c>
      <c r="B256" s="401"/>
      <c r="C256" s="393"/>
      <c r="D256" s="393" t="s">
        <v>19</v>
      </c>
      <c r="E256" s="393"/>
      <c r="F256" s="395">
        <v>-8698129.36</v>
      </c>
      <c r="G256" s="395">
        <v>-9112463.916086275</v>
      </c>
      <c r="H256" s="395"/>
      <c r="I256" s="415">
        <f>G256-F256</f>
        <v>-414334.5560862757</v>
      </c>
    </row>
    <row r="257" spans="1:9" s="385" customFormat="1" ht="15">
      <c r="A257" s="233">
        <v>250</v>
      </c>
      <c r="B257" s="401"/>
      <c r="C257" s="393"/>
      <c r="D257" s="393" t="s">
        <v>71</v>
      </c>
      <c r="E257" s="393"/>
      <c r="F257" s="402">
        <v>37491.64</v>
      </c>
      <c r="G257" s="402">
        <v>-65885.18614954865</v>
      </c>
      <c r="H257" s="402"/>
      <c r="I257" s="411">
        <f>G257-F257</f>
        <v>-103376.82614954865</v>
      </c>
    </row>
    <row r="258" spans="1:9" s="385" customFormat="1" ht="15">
      <c r="A258" s="233">
        <v>251</v>
      </c>
      <c r="B258" s="401"/>
      <c r="C258" s="393"/>
      <c r="D258" s="393" t="s">
        <v>41</v>
      </c>
      <c r="E258" s="393"/>
      <c r="F258" s="395">
        <f>SUM(F254:F257)</f>
        <v>-9942868.19</v>
      </c>
      <c r="G258" s="395">
        <f>SUM(G254:G257)</f>
        <v>-10573626.905834608</v>
      </c>
      <c r="H258" s="395" t="s">
        <v>560</v>
      </c>
      <c r="I258" s="415">
        <f>G258-F258</f>
        <v>-630758.7158346083</v>
      </c>
    </row>
    <row r="259" spans="1:8" s="385" customFormat="1" ht="15">
      <c r="A259" s="233">
        <v>252</v>
      </c>
      <c r="B259" s="401"/>
      <c r="C259" s="393"/>
      <c r="D259" s="393"/>
      <c r="E259" s="393"/>
      <c r="F259" s="395"/>
      <c r="G259" s="230"/>
      <c r="H259" s="230"/>
    </row>
    <row r="260" spans="1:8" s="385" customFormat="1" ht="15">
      <c r="A260" s="233">
        <v>253</v>
      </c>
      <c r="B260" s="401" t="s">
        <v>111</v>
      </c>
      <c r="C260" s="393" t="s">
        <v>112</v>
      </c>
      <c r="D260" s="393"/>
      <c r="E260" s="393"/>
      <c r="F260" s="395"/>
      <c r="G260" s="230"/>
      <c r="H260" s="230"/>
    </row>
    <row r="261" spans="1:9" s="385" customFormat="1" ht="15">
      <c r="A261" s="233">
        <v>254</v>
      </c>
      <c r="B261" s="404"/>
      <c r="C261" s="393" t="s">
        <v>71</v>
      </c>
      <c r="D261" s="393"/>
      <c r="E261" s="393"/>
      <c r="F261" s="402">
        <v>0</v>
      </c>
      <c r="G261" s="402">
        <v>0</v>
      </c>
      <c r="H261" s="402"/>
      <c r="I261" s="411">
        <f>G261-F261</f>
        <v>0</v>
      </c>
    </row>
    <row r="262" spans="1:9" s="385" customFormat="1" ht="15">
      <c r="A262" s="233">
        <v>255</v>
      </c>
      <c r="B262" s="404"/>
      <c r="C262" s="393" t="s">
        <v>41</v>
      </c>
      <c r="D262" s="393"/>
      <c r="E262" s="393"/>
      <c r="F262" s="395">
        <v>0</v>
      </c>
      <c r="G262" s="395">
        <v>0</v>
      </c>
      <c r="H262" s="395"/>
      <c r="I262" s="415">
        <f>G262-F262</f>
        <v>0</v>
      </c>
    </row>
    <row r="263" spans="1:9" s="385" customFormat="1" ht="15.75" thickBot="1">
      <c r="A263" s="233">
        <v>256</v>
      </c>
      <c r="B263" s="404"/>
      <c r="C263" s="393"/>
      <c r="D263" s="393"/>
      <c r="E263" s="393"/>
      <c r="F263" s="405"/>
      <c r="G263" s="406"/>
      <c r="H263" s="406"/>
      <c r="I263" s="407"/>
    </row>
    <row r="264" spans="1:8" s="385" customFormat="1" ht="16.5" thickTop="1">
      <c r="A264" s="233">
        <v>257</v>
      </c>
      <c r="B264" s="386" t="s">
        <v>113</v>
      </c>
      <c r="C264" s="393"/>
      <c r="D264" s="393"/>
      <c r="E264" s="393"/>
      <c r="F264" s="395"/>
      <c r="G264" s="230"/>
      <c r="H264" s="230"/>
    </row>
    <row r="265" spans="1:9" s="385" customFormat="1" ht="15">
      <c r="A265" s="233">
        <v>258</v>
      </c>
      <c r="B265" s="404"/>
      <c r="C265" s="393" t="s">
        <v>88</v>
      </c>
      <c r="D265" s="393"/>
      <c r="E265" s="393"/>
      <c r="F265" s="395">
        <v>27441461.37</v>
      </c>
      <c r="G265" s="395">
        <v>36770842.814785026</v>
      </c>
      <c r="H265" s="395"/>
      <c r="I265" s="415">
        <f>G265-F265</f>
        <v>9329381.444785025</v>
      </c>
    </row>
    <row r="266" spans="1:9" s="385" customFormat="1" ht="15">
      <c r="A266" s="233">
        <v>259</v>
      </c>
      <c r="B266" s="404"/>
      <c r="C266" s="393" t="s">
        <v>18</v>
      </c>
      <c r="D266" s="393"/>
      <c r="E266" s="393"/>
      <c r="F266" s="395">
        <v>-3171763.9080919614</v>
      </c>
      <c r="G266" s="395">
        <v>-3416662.860102611</v>
      </c>
      <c r="H266" s="395"/>
      <c r="I266" s="415">
        <f>G266-F266</f>
        <v>-244898.95201064972</v>
      </c>
    </row>
    <row r="267" spans="1:9" s="385" customFormat="1" ht="15">
      <c r="A267" s="233">
        <v>260</v>
      </c>
      <c r="B267" s="404"/>
      <c r="C267" s="393" t="s">
        <v>19</v>
      </c>
      <c r="D267" s="393"/>
      <c r="E267" s="393"/>
      <c r="F267" s="395">
        <v>-102733663.76190804</v>
      </c>
      <c r="G267" s="395">
        <v>-112917710.1142661</v>
      </c>
      <c r="H267" s="395"/>
      <c r="I267" s="415">
        <f>G267-F267</f>
        <v>-10184046.352358058</v>
      </c>
    </row>
    <row r="268" spans="1:9" s="385" customFormat="1" ht="15">
      <c r="A268" s="233">
        <v>261</v>
      </c>
      <c r="B268" s="404"/>
      <c r="C268" s="393" t="s">
        <v>71</v>
      </c>
      <c r="D268" s="393"/>
      <c r="E268" s="393"/>
      <c r="F268" s="395">
        <v>-42619453.36</v>
      </c>
      <c r="G268" s="395">
        <v>-53239590.16777024</v>
      </c>
      <c r="H268" s="395"/>
      <c r="I268" s="415">
        <f>G268-F268</f>
        <v>-10620136.807770237</v>
      </c>
    </row>
    <row r="269" spans="1:9" s="385" customFormat="1" ht="15.75" thickBot="1">
      <c r="A269" s="233">
        <v>262</v>
      </c>
      <c r="B269" s="404"/>
      <c r="C269" s="393"/>
      <c r="D269" s="393"/>
      <c r="E269" s="393"/>
      <c r="F269" s="405"/>
      <c r="G269" s="406"/>
      <c r="H269" s="406"/>
      <c r="I269" s="407"/>
    </row>
    <row r="270" spans="1:8" s="385" customFormat="1" ht="15.75" thickTop="1">
      <c r="A270" s="233">
        <v>263</v>
      </c>
      <c r="B270" s="404"/>
      <c r="C270" s="393"/>
      <c r="D270" s="393"/>
      <c r="E270" s="393"/>
      <c r="F270" s="395"/>
      <c r="G270" s="230"/>
      <c r="H270" s="230"/>
    </row>
    <row r="271" spans="1:9" s="385" customFormat="1" ht="15.75">
      <c r="A271" s="233">
        <v>264</v>
      </c>
      <c r="B271" s="404"/>
      <c r="C271" s="408" t="s">
        <v>113</v>
      </c>
      <c r="D271" s="393"/>
      <c r="E271" s="393"/>
      <c r="F271" s="395">
        <v>-121083419.66</v>
      </c>
      <c r="G271" s="395">
        <v>-132803120.3273539</v>
      </c>
      <c r="H271" s="395"/>
      <c r="I271" s="415">
        <f>G271-F271</f>
        <v>-11719700.667353898</v>
      </c>
    </row>
    <row r="272" spans="1:8" s="385" customFormat="1" ht="15">
      <c r="A272" s="233">
        <v>265</v>
      </c>
      <c r="B272" s="404"/>
      <c r="C272" s="393"/>
      <c r="D272" s="393"/>
      <c r="E272" s="393"/>
      <c r="F272" s="395"/>
      <c r="G272" s="230"/>
      <c r="H272" s="230"/>
    </row>
    <row r="273" spans="1:8" s="385" customFormat="1" ht="15.75">
      <c r="A273" s="233">
        <v>266</v>
      </c>
      <c r="B273" s="386" t="s">
        <v>114</v>
      </c>
      <c r="C273" s="393"/>
      <c r="D273" s="393"/>
      <c r="E273" s="393"/>
      <c r="F273" s="418"/>
      <c r="G273" s="230"/>
      <c r="H273" s="230"/>
    </row>
    <row r="274" spans="1:9" s="385" customFormat="1" ht="15.75">
      <c r="A274" s="233">
        <v>267</v>
      </c>
      <c r="B274" s="386"/>
      <c r="C274" s="393" t="s">
        <v>88</v>
      </c>
      <c r="D274" s="393"/>
      <c r="E274" s="393"/>
      <c r="F274" s="395">
        <v>40140249.609999985</v>
      </c>
      <c r="G274" s="395">
        <v>49274170.53047124</v>
      </c>
      <c r="H274" s="395"/>
      <c r="I274" s="415">
        <f>G274-F274</f>
        <v>9133920.920471258</v>
      </c>
    </row>
    <row r="275" spans="1:9" s="385" customFormat="1" ht="15.75">
      <c r="A275" s="233">
        <v>268</v>
      </c>
      <c r="B275" s="386"/>
      <c r="C275" s="393" t="s">
        <v>18</v>
      </c>
      <c r="D275" s="393"/>
      <c r="E275" s="393"/>
      <c r="F275" s="395">
        <v>18496184.891908042</v>
      </c>
      <c r="G275" s="395">
        <v>20583303.151266426</v>
      </c>
      <c r="H275" s="395"/>
      <c r="I275" s="415">
        <f>G275-F275</f>
        <v>2087118.2593583837</v>
      </c>
    </row>
    <row r="276" spans="1:9" s="385" customFormat="1" ht="15.75">
      <c r="A276" s="233">
        <v>269</v>
      </c>
      <c r="B276" s="386"/>
      <c r="C276" s="393" t="s">
        <v>19</v>
      </c>
      <c r="D276" s="393"/>
      <c r="E276" s="393"/>
      <c r="F276" s="395">
        <v>634215918.4380919</v>
      </c>
      <c r="G276" s="395">
        <v>746578855.0709167</v>
      </c>
      <c r="H276" s="395"/>
      <c r="I276" s="415">
        <f>G276-F276</f>
        <v>112362936.63282478</v>
      </c>
    </row>
    <row r="277" spans="1:9" s="385" customFormat="1" ht="15.75">
      <c r="A277" s="233">
        <v>270</v>
      </c>
      <c r="B277" s="386"/>
      <c r="C277" s="393" t="s">
        <v>71</v>
      </c>
      <c r="D277" s="393"/>
      <c r="E277" s="393"/>
      <c r="F277" s="395">
        <v>2434887.139999971</v>
      </c>
      <c r="G277" s="395">
        <v>-115348.55556689203</v>
      </c>
      <c r="H277" s="395"/>
      <c r="I277" s="415">
        <f>G277-F277</f>
        <v>-2550235.695566863</v>
      </c>
    </row>
    <row r="278" spans="1:9" s="385" customFormat="1" ht="16.5" thickBot="1">
      <c r="A278" s="233">
        <v>271</v>
      </c>
      <c r="B278" s="386"/>
      <c r="C278" s="393"/>
      <c r="D278" s="393"/>
      <c r="E278" s="393"/>
      <c r="F278" s="405"/>
      <c r="G278" s="406"/>
      <c r="H278" s="406"/>
      <c r="I278" s="407"/>
    </row>
    <row r="279" spans="1:8" s="385" customFormat="1" ht="16.5" thickTop="1">
      <c r="A279" s="233">
        <v>272</v>
      </c>
      <c r="B279" s="386"/>
      <c r="C279" s="393"/>
      <c r="D279" s="393"/>
      <c r="E279" s="393"/>
      <c r="F279" s="395"/>
      <c r="G279" s="230"/>
      <c r="H279" s="230"/>
    </row>
    <row r="280" spans="1:9" s="385" customFormat="1" ht="15.75">
      <c r="A280" s="233">
        <v>273</v>
      </c>
      <c r="B280" s="404"/>
      <c r="C280" s="408" t="s">
        <v>114</v>
      </c>
      <c r="D280" s="393"/>
      <c r="E280" s="393"/>
      <c r="F280" s="395">
        <v>695287240.0799999</v>
      </c>
      <c r="G280" s="395">
        <v>816320980.1970875</v>
      </c>
      <c r="H280" s="395"/>
      <c r="I280" s="415">
        <f>G280-F280</f>
        <v>121033740.1170876</v>
      </c>
    </row>
    <row r="281" s="385" customFormat="1" ht="15"/>
    <row r="282" s="385" customFormat="1" ht="15">
      <c r="B282" s="385" t="s">
        <v>651</v>
      </c>
    </row>
    <row r="283" s="385" customFormat="1" ht="15">
      <c r="B283" s="385" t="s">
        <v>652</v>
      </c>
    </row>
    <row r="284" s="385" customFormat="1" ht="15">
      <c r="B284" s="385" t="s">
        <v>653</v>
      </c>
    </row>
    <row r="285" s="385" customFormat="1" ht="15">
      <c r="B285" s="385" t="s">
        <v>654</v>
      </c>
    </row>
    <row r="286" s="385" customFormat="1" ht="15">
      <c r="B286" s="385" t="s">
        <v>561</v>
      </c>
    </row>
    <row r="287" s="385" customFormat="1" ht="15">
      <c r="B287" s="385" t="s">
        <v>562</v>
      </c>
    </row>
    <row r="288" s="385" customFormat="1" ht="15">
      <c r="B288" s="385" t="s">
        <v>655</v>
      </c>
    </row>
    <row r="289" s="385" customFormat="1" ht="15">
      <c r="B289" s="385" t="s">
        <v>656</v>
      </c>
    </row>
    <row r="290" s="385" customFormat="1" ht="15">
      <c r="B290" s="385" t="s">
        <v>563</v>
      </c>
    </row>
    <row r="291" s="385" customFormat="1" ht="15">
      <c r="B291" s="385" t="s">
        <v>564</v>
      </c>
    </row>
    <row r="292" s="385" customFormat="1" ht="15">
      <c r="B292" s="385" t="s">
        <v>565</v>
      </c>
    </row>
    <row r="293" s="385" customFormat="1" ht="15">
      <c r="B293" s="385" t="s">
        <v>657</v>
      </c>
    </row>
    <row r="294" s="385" customFormat="1" ht="15">
      <c r="B294" s="385" t="s">
        <v>658</v>
      </c>
    </row>
  </sheetData>
  <mergeCells count="4">
    <mergeCell ref="D7:E7"/>
    <mergeCell ref="B8:E8"/>
    <mergeCell ref="B1:I1"/>
    <mergeCell ref="B2:I2"/>
  </mergeCells>
  <printOptions/>
  <pageMargins left="0.75" right="0.61" top="1.23" bottom="0.2" header="0.17" footer="0.2"/>
  <pageSetup fitToHeight="5" fitToWidth="1" horizontalDpi="1200" verticalDpi="1200" orientation="portrait" scale="68" r:id="rId1"/>
  <headerFooter alignWithMargins="0">
    <oddHeader>&amp;R&amp;"Times New Roman,Regular"&amp;18Questar Gas Company
Docket 07-057-13
QGC Exhibit 6.3
Page &amp;P of 41</oddHeader>
  </headerFooter>
  <rowBreaks count="1" manualBreakCount="1">
    <brk id="18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8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8.421875" style="31" customWidth="1"/>
    <col min="2" max="2" width="19.7109375" style="13" customWidth="1"/>
    <col min="3" max="3" width="12.7109375" style="13" customWidth="1"/>
    <col min="4" max="4" width="13.421875" style="13" customWidth="1"/>
    <col min="5" max="5" width="13.7109375" style="9" bestFit="1" customWidth="1"/>
    <col min="6" max="6" width="6.8515625" style="9" customWidth="1"/>
    <col min="7" max="7" width="13.57421875" style="9" customWidth="1"/>
    <col min="8" max="9" width="9.140625" style="13" customWidth="1"/>
    <col min="10" max="10" width="10.57421875" style="13" bestFit="1" customWidth="1"/>
    <col min="11" max="15" width="9.7109375" style="13" bestFit="1" customWidth="1"/>
    <col min="16" max="16" width="8.7109375" style="13" bestFit="1" customWidth="1"/>
    <col min="17" max="16384" width="9.140625" style="13" customWidth="1"/>
  </cols>
  <sheetData>
    <row r="1" ht="15.75">
      <c r="G1" s="353" t="s">
        <v>589</v>
      </c>
    </row>
    <row r="2" ht="15.75">
      <c r="G2" s="354" t="s">
        <v>588</v>
      </c>
    </row>
    <row r="3" ht="15.75">
      <c r="G3" s="354" t="s">
        <v>590</v>
      </c>
    </row>
    <row r="4" ht="15.75">
      <c r="G4" s="354" t="s">
        <v>616</v>
      </c>
    </row>
    <row r="5" ht="15.75">
      <c r="G5" s="354"/>
    </row>
    <row r="6" ht="15.75">
      <c r="G6" s="354"/>
    </row>
    <row r="7" spans="1:16" ht="26.25">
      <c r="A7" s="647" t="s">
        <v>258</v>
      </c>
      <c r="B7" s="647"/>
      <c r="C7" s="647"/>
      <c r="D7" s="647"/>
      <c r="E7" s="647"/>
      <c r="F7" s="10"/>
      <c r="J7" s="31"/>
      <c r="K7" s="85"/>
      <c r="L7" s="85"/>
      <c r="M7" s="85"/>
      <c r="N7" s="85"/>
      <c r="O7" s="85"/>
      <c r="P7" s="85"/>
    </row>
    <row r="8" spans="10:16" ht="12.75">
      <c r="J8" s="31"/>
      <c r="K8" s="85"/>
      <c r="L8" s="85"/>
      <c r="M8" s="85"/>
      <c r="N8" s="85"/>
      <c r="O8" s="85"/>
      <c r="P8" s="85"/>
    </row>
    <row r="9" spans="1:16" ht="15.75">
      <c r="A9" s="250"/>
      <c r="B9" s="278" t="s">
        <v>3</v>
      </c>
      <c r="C9" s="278"/>
      <c r="D9" s="242"/>
      <c r="E9" s="278" t="s">
        <v>4</v>
      </c>
      <c r="J9" s="31"/>
      <c r="K9" s="85"/>
      <c r="L9" s="85"/>
      <c r="M9" s="85"/>
      <c r="N9" s="85"/>
      <c r="O9" s="85"/>
      <c r="P9" s="85"/>
    </row>
    <row r="10" spans="1:16" ht="15">
      <c r="A10" s="250"/>
      <c r="B10" s="250"/>
      <c r="C10" s="250"/>
      <c r="D10" s="242"/>
      <c r="E10" s="250" t="s">
        <v>207</v>
      </c>
      <c r="F10" s="26"/>
      <c r="J10" s="31"/>
      <c r="K10" s="85"/>
      <c r="L10" s="85"/>
      <c r="M10" s="85"/>
      <c r="N10" s="85"/>
      <c r="O10" s="85"/>
      <c r="P10" s="85"/>
    </row>
    <row r="11" spans="1:16" ht="15.75" thickBot="1">
      <c r="A11" s="250"/>
      <c r="B11" s="557" t="s">
        <v>208</v>
      </c>
      <c r="C11" s="557"/>
      <c r="D11" s="557"/>
      <c r="E11" s="557" t="s">
        <v>209</v>
      </c>
      <c r="F11" s="31"/>
      <c r="J11" s="31"/>
      <c r="K11" s="85"/>
      <c r="L11" s="85"/>
      <c r="M11" s="85"/>
      <c r="N11" s="85"/>
      <c r="O11" s="85"/>
      <c r="P11" s="85"/>
    </row>
    <row r="12" spans="1:5" ht="15">
      <c r="A12" s="250">
        <v>1</v>
      </c>
      <c r="B12" s="558" t="s">
        <v>488</v>
      </c>
      <c r="C12" s="242"/>
      <c r="D12" s="242"/>
      <c r="E12" s="442">
        <v>-4014367.628365118</v>
      </c>
    </row>
    <row r="13" spans="1:5" ht="15">
      <c r="A13" s="250">
        <v>2</v>
      </c>
      <c r="B13" s="558">
        <v>39386</v>
      </c>
      <c r="C13" s="242"/>
      <c r="D13" s="242"/>
      <c r="E13" s="442">
        <v>-4014367.628365118</v>
      </c>
    </row>
    <row r="14" spans="1:5" ht="15">
      <c r="A14" s="250">
        <v>3</v>
      </c>
      <c r="B14" s="558">
        <v>39416</v>
      </c>
      <c r="C14" s="275"/>
      <c r="D14" s="242"/>
      <c r="E14" s="442">
        <v>-4014367.628365118</v>
      </c>
    </row>
    <row r="15" spans="1:5" ht="15">
      <c r="A15" s="250">
        <v>4</v>
      </c>
      <c r="B15" s="558">
        <v>39447</v>
      </c>
      <c r="C15" s="559"/>
      <c r="D15" s="242"/>
      <c r="E15" s="442">
        <v>-4014367.628365118</v>
      </c>
    </row>
    <row r="16" spans="1:5" ht="15">
      <c r="A16" s="250">
        <v>5</v>
      </c>
      <c r="B16" s="558">
        <v>39478</v>
      </c>
      <c r="C16" s="242"/>
      <c r="D16" s="345"/>
      <c r="E16" s="442">
        <v>-4014367.628365118</v>
      </c>
    </row>
    <row r="17" spans="1:5" ht="15">
      <c r="A17" s="250">
        <v>6</v>
      </c>
      <c r="B17" s="558">
        <v>39507</v>
      </c>
      <c r="C17" s="242"/>
      <c r="D17" s="242"/>
      <c r="E17" s="442">
        <v>-4014367.628365118</v>
      </c>
    </row>
    <row r="18" spans="1:5" ht="15">
      <c r="A18" s="250">
        <v>7</v>
      </c>
      <c r="B18" s="558">
        <v>39538</v>
      </c>
      <c r="C18" s="242"/>
      <c r="D18" s="242"/>
      <c r="E18" s="442">
        <v>-4014367.628365118</v>
      </c>
    </row>
    <row r="19" spans="1:5" ht="15">
      <c r="A19" s="250">
        <v>8</v>
      </c>
      <c r="B19" s="558">
        <v>39568</v>
      </c>
      <c r="C19" s="242"/>
      <c r="D19" s="242"/>
      <c r="E19" s="442">
        <v>-4014367.628365118</v>
      </c>
    </row>
    <row r="20" spans="1:5" ht="15">
      <c r="A20" s="250">
        <v>9</v>
      </c>
      <c r="B20" s="558">
        <v>39599</v>
      </c>
      <c r="C20" s="242"/>
      <c r="D20" s="242"/>
      <c r="E20" s="442">
        <v>-4014367.628365118</v>
      </c>
    </row>
    <row r="21" spans="1:7" ht="15">
      <c r="A21" s="250">
        <v>10</v>
      </c>
      <c r="B21" s="558">
        <v>39629</v>
      </c>
      <c r="C21" s="242"/>
      <c r="D21" s="242"/>
      <c r="E21" s="442">
        <v>-4014367.628365118</v>
      </c>
      <c r="G21" s="88"/>
    </row>
    <row r="22" spans="1:7" ht="15">
      <c r="A22" s="250">
        <v>11</v>
      </c>
      <c r="B22" s="558">
        <v>39660</v>
      </c>
      <c r="C22" s="242"/>
      <c r="D22" s="242"/>
      <c r="E22" s="442">
        <v>-4014367.628365118</v>
      </c>
      <c r="G22" s="88"/>
    </row>
    <row r="23" spans="1:7" ht="15">
      <c r="A23" s="250">
        <v>12</v>
      </c>
      <c r="B23" s="558">
        <v>39691</v>
      </c>
      <c r="C23" s="242"/>
      <c r="D23" s="242"/>
      <c r="E23" s="442">
        <v>-4014367.628365118</v>
      </c>
      <c r="G23" s="88"/>
    </row>
    <row r="24" spans="1:7" ht="15">
      <c r="A24" s="250">
        <v>13</v>
      </c>
      <c r="B24" s="558">
        <v>39721</v>
      </c>
      <c r="C24" s="242"/>
      <c r="D24" s="242"/>
      <c r="E24" s="442">
        <v>-4195014.171641548</v>
      </c>
      <c r="G24" s="88"/>
    </row>
    <row r="25" spans="1:7" ht="15">
      <c r="A25" s="250">
        <v>14</v>
      </c>
      <c r="B25" s="558">
        <v>39752</v>
      </c>
      <c r="C25" s="242"/>
      <c r="D25" s="242"/>
      <c r="E25" s="442">
        <v>-4195014.171641548</v>
      </c>
      <c r="G25" s="88"/>
    </row>
    <row r="26" spans="1:7" ht="15">
      <c r="A26" s="250">
        <v>15</v>
      </c>
      <c r="B26" s="558">
        <v>39782</v>
      </c>
      <c r="C26" s="242"/>
      <c r="D26" s="242"/>
      <c r="E26" s="442">
        <v>-4195014.171641548</v>
      </c>
      <c r="G26" s="89"/>
    </row>
    <row r="27" spans="1:7" ht="15">
      <c r="A27" s="250">
        <v>16</v>
      </c>
      <c r="B27" s="558">
        <v>39813</v>
      </c>
      <c r="C27" s="242"/>
      <c r="D27" s="242"/>
      <c r="E27" s="442">
        <v>-4195014.171641548</v>
      </c>
      <c r="G27" s="89"/>
    </row>
    <row r="28" spans="1:7" ht="15">
      <c r="A28" s="250">
        <v>17</v>
      </c>
      <c r="B28" s="558">
        <v>39844</v>
      </c>
      <c r="C28" s="242"/>
      <c r="D28" s="242"/>
      <c r="E28" s="442">
        <v>-4195014.171641548</v>
      </c>
      <c r="G28" s="89"/>
    </row>
    <row r="29" spans="1:7" ht="15">
      <c r="A29" s="250">
        <v>18</v>
      </c>
      <c r="B29" s="558">
        <v>39872</v>
      </c>
      <c r="C29" s="242"/>
      <c r="D29" s="242"/>
      <c r="E29" s="442">
        <v>-4195014.171641548</v>
      </c>
      <c r="G29" s="89"/>
    </row>
    <row r="30" spans="1:7" ht="15">
      <c r="A30" s="250">
        <v>19</v>
      </c>
      <c r="B30" s="558">
        <v>39903</v>
      </c>
      <c r="C30" s="242"/>
      <c r="D30" s="242"/>
      <c r="E30" s="442">
        <v>-4195014.171641548</v>
      </c>
      <c r="G30" s="89"/>
    </row>
    <row r="31" spans="1:7" ht="15">
      <c r="A31" s="250">
        <v>20</v>
      </c>
      <c r="B31" s="558">
        <v>39933</v>
      </c>
      <c r="C31" s="242"/>
      <c r="D31" s="242"/>
      <c r="E31" s="442">
        <v>-4195014.171641548</v>
      </c>
      <c r="G31" s="89"/>
    </row>
    <row r="32" spans="1:7" ht="15">
      <c r="A32" s="250">
        <v>21</v>
      </c>
      <c r="B32" s="558">
        <v>39964</v>
      </c>
      <c r="C32" s="242"/>
      <c r="D32" s="242"/>
      <c r="E32" s="442">
        <v>-4195014.171641548</v>
      </c>
      <c r="G32" s="89"/>
    </row>
    <row r="33" spans="1:7" ht="15">
      <c r="A33" s="250">
        <v>22</v>
      </c>
      <c r="B33" s="558">
        <v>39994</v>
      </c>
      <c r="C33" s="242"/>
      <c r="D33" s="242"/>
      <c r="E33" s="442">
        <v>-4195014.171641548</v>
      </c>
      <c r="G33" s="89"/>
    </row>
    <row r="34" spans="1:7" ht="15.75" thickBot="1">
      <c r="A34" s="250">
        <v>23</v>
      </c>
      <c r="B34" s="242" t="s">
        <v>441</v>
      </c>
      <c r="C34" s="242"/>
      <c r="D34" s="242"/>
      <c r="E34" s="560">
        <f>((E33*0.5)+(E21*0.5)+SUM(E22:E32))/12</f>
        <v>-4157379.4751256257</v>
      </c>
      <c r="G34" s="89"/>
    </row>
    <row r="35" spans="1:7" ht="15.75" thickTop="1">
      <c r="A35" s="250"/>
      <c r="B35" s="242"/>
      <c r="C35" s="242"/>
      <c r="D35" s="242"/>
      <c r="E35" s="442"/>
      <c r="G35" s="89"/>
    </row>
    <row r="36" spans="1:7" ht="15">
      <c r="A36" s="277" t="s">
        <v>457</v>
      </c>
      <c r="B36" s="242"/>
      <c r="C36" s="242"/>
      <c r="D36" s="242"/>
      <c r="E36" s="368"/>
      <c r="G36" s="89"/>
    </row>
    <row r="37" spans="1:7" ht="15">
      <c r="A37" s="277" t="s">
        <v>458</v>
      </c>
      <c r="B37" s="242"/>
      <c r="C37" s="242"/>
      <c r="D37" s="242"/>
      <c r="E37" s="368"/>
      <c r="G37" s="89"/>
    </row>
    <row r="38" ht="12.75">
      <c r="G38" s="89"/>
    </row>
    <row r="39" ht="12.75">
      <c r="G39" s="88"/>
    </row>
    <row r="72" spans="1:5" ht="12.75">
      <c r="A72" s="13"/>
      <c r="E72" s="13"/>
    </row>
    <row r="73" spans="1:5" ht="12.75">
      <c r="A73" s="13"/>
      <c r="E73" s="13"/>
    </row>
    <row r="74" spans="1:5" ht="12.75">
      <c r="A74" s="90"/>
      <c r="B74" s="91"/>
      <c r="C74" s="92"/>
      <c r="D74" s="90"/>
      <c r="E74" s="90"/>
    </row>
    <row r="75" spans="1:5" ht="12.75">
      <c r="A75" s="90"/>
      <c r="B75" s="91"/>
      <c r="C75" s="92"/>
      <c r="D75" s="90"/>
      <c r="E75" s="90"/>
    </row>
    <row r="76" spans="1:5" ht="12.75">
      <c r="A76" s="90"/>
      <c r="B76" s="91"/>
      <c r="C76" s="92"/>
      <c r="D76" s="90"/>
      <c r="E76" s="90"/>
    </row>
    <row r="77" spans="1:5" ht="12.75">
      <c r="A77" s="90"/>
      <c r="B77" s="91"/>
      <c r="C77" s="92"/>
      <c r="D77" s="90"/>
      <c r="E77" s="90"/>
    </row>
    <row r="78" spans="1:5" ht="12.75">
      <c r="A78" s="90"/>
      <c r="B78" s="91"/>
      <c r="C78" s="92"/>
      <c r="D78" s="90"/>
      <c r="E78" s="90"/>
    </row>
    <row r="79" spans="1:5" ht="12.75">
      <c r="A79" s="90"/>
      <c r="B79" s="91"/>
      <c r="C79" s="92"/>
      <c r="D79" s="90"/>
      <c r="E79" s="90"/>
    </row>
    <row r="80" spans="1:5" ht="12.75">
      <c r="A80" s="90"/>
      <c r="B80" s="91"/>
      <c r="C80" s="92"/>
      <c r="D80" s="90"/>
      <c r="E80" s="90"/>
    </row>
    <row r="81" spans="1:5" ht="12.75">
      <c r="A81" s="90"/>
      <c r="B81" s="91"/>
      <c r="C81" s="92"/>
      <c r="D81" s="90"/>
      <c r="E81" s="90"/>
    </row>
    <row r="82" spans="1:5" ht="12.75">
      <c r="A82" s="90"/>
      <c r="B82" s="91"/>
      <c r="C82" s="92"/>
      <c r="D82" s="90"/>
      <c r="E82" s="90"/>
    </row>
    <row r="83" spans="1:5" ht="12.75">
      <c r="A83" s="90"/>
      <c r="B83" s="91"/>
      <c r="C83" s="93"/>
      <c r="D83" s="90"/>
      <c r="E83" s="90"/>
    </row>
    <row r="84" spans="1:5" ht="12.75">
      <c r="A84" s="90"/>
      <c r="B84" s="91"/>
      <c r="C84" s="92"/>
      <c r="D84" s="90"/>
      <c r="E84" s="90"/>
    </row>
    <row r="85" spans="1:5" ht="12.75">
      <c r="A85" s="90"/>
      <c r="B85" s="91"/>
      <c r="C85" s="92"/>
      <c r="D85" s="90"/>
      <c r="E85" s="90"/>
    </row>
    <row r="86" spans="1:5" ht="12.75">
      <c r="A86" s="90"/>
      <c r="B86" s="91"/>
      <c r="C86" s="92"/>
      <c r="D86" s="90"/>
      <c r="E86" s="90"/>
    </row>
    <row r="87" spans="1:5" ht="12.75">
      <c r="A87" s="90"/>
      <c r="B87" s="91"/>
      <c r="C87" s="92"/>
      <c r="D87" s="90"/>
      <c r="E87" s="90"/>
    </row>
    <row r="88" spans="1:5" ht="12.75">
      <c r="A88" s="90"/>
      <c r="B88" s="91"/>
      <c r="C88" s="92"/>
      <c r="D88" s="90"/>
      <c r="E88" s="90"/>
    </row>
    <row r="89" spans="1:5" ht="12.75">
      <c r="A89" s="90"/>
      <c r="B89" s="91"/>
      <c r="C89" s="92"/>
      <c r="D89" s="90"/>
      <c r="E89" s="90"/>
    </row>
    <row r="90" spans="1:5" ht="12.75">
      <c r="A90" s="90"/>
      <c r="B90" s="91"/>
      <c r="C90" s="92"/>
      <c r="D90" s="90"/>
      <c r="E90" s="90"/>
    </row>
    <row r="91" spans="1:5" ht="12.75">
      <c r="A91" s="90"/>
      <c r="B91" s="91"/>
      <c r="C91" s="92"/>
      <c r="D91" s="90"/>
      <c r="E91" s="90"/>
    </row>
    <row r="92" spans="1:5" ht="12.75">
      <c r="A92" s="90"/>
      <c r="B92" s="91"/>
      <c r="C92" s="92"/>
      <c r="D92" s="90"/>
      <c r="E92" s="90"/>
    </row>
    <row r="93" spans="1:5" ht="12.75">
      <c r="A93" s="90"/>
      <c r="B93" s="91"/>
      <c r="C93" s="92"/>
      <c r="D93" s="90"/>
      <c r="E93" s="90"/>
    </row>
    <row r="94" spans="1:5" ht="12.75">
      <c r="A94" s="90"/>
      <c r="B94" s="91"/>
      <c r="C94" s="92"/>
      <c r="D94" s="90"/>
      <c r="E94" s="90"/>
    </row>
    <row r="95" spans="1:5" ht="12.75">
      <c r="A95" s="90"/>
      <c r="B95" s="91"/>
      <c r="C95" s="94"/>
      <c r="D95" s="90"/>
      <c r="E95" s="90"/>
    </row>
    <row r="96" spans="1:5" ht="12.75">
      <c r="A96" s="90"/>
      <c r="B96" s="91"/>
      <c r="C96" s="92"/>
      <c r="D96" s="90"/>
      <c r="E96" s="90"/>
    </row>
    <row r="97" spans="1:5" ht="12.75">
      <c r="A97" s="90"/>
      <c r="B97" s="91"/>
      <c r="C97" s="92"/>
      <c r="D97" s="90"/>
      <c r="E97" s="90"/>
    </row>
    <row r="98" spans="1:5" ht="12.75">
      <c r="A98" s="90"/>
      <c r="B98" s="91"/>
      <c r="C98" s="92"/>
      <c r="D98" s="90"/>
      <c r="E98" s="90"/>
    </row>
    <row r="99" spans="1:5" ht="12.75">
      <c r="A99" s="90"/>
      <c r="B99" s="91"/>
      <c r="C99" s="92"/>
      <c r="D99" s="90"/>
      <c r="E99" s="90"/>
    </row>
    <row r="100" spans="1:5" ht="12.75">
      <c r="A100" s="90"/>
      <c r="B100" s="91"/>
      <c r="C100" s="92"/>
      <c r="D100" s="90"/>
      <c r="E100" s="90"/>
    </row>
    <row r="101" spans="1:5" ht="12.75">
      <c r="A101" s="90"/>
      <c r="B101" s="91"/>
      <c r="C101" s="92"/>
      <c r="D101" s="90"/>
      <c r="E101" s="90"/>
    </row>
    <row r="102" spans="1:5" ht="12.75">
      <c r="A102" s="90"/>
      <c r="B102" s="91"/>
      <c r="C102" s="92"/>
      <c r="D102" s="90"/>
      <c r="E102" s="90"/>
    </row>
    <row r="103" spans="1:5" ht="12.75">
      <c r="A103" s="90"/>
      <c r="B103" s="91"/>
      <c r="C103" s="92"/>
      <c r="D103" s="90"/>
      <c r="E103" s="90"/>
    </row>
    <row r="104" spans="1:5" ht="12.75">
      <c r="A104" s="90"/>
      <c r="B104" s="91"/>
      <c r="C104" s="92"/>
      <c r="D104" s="90"/>
      <c r="E104" s="90"/>
    </row>
    <row r="105" spans="1:5" ht="12.75">
      <c r="A105" s="90"/>
      <c r="B105" s="91"/>
      <c r="C105" s="92"/>
      <c r="D105" s="90"/>
      <c r="E105" s="90"/>
    </row>
    <row r="106" spans="1:5" ht="12.75">
      <c r="A106" s="90"/>
      <c r="B106" s="91"/>
      <c r="C106" s="94"/>
      <c r="D106" s="90"/>
      <c r="E106" s="90"/>
    </row>
    <row r="107" spans="1:5" ht="12.75">
      <c r="A107" s="90"/>
      <c r="B107" s="91"/>
      <c r="C107" s="92"/>
      <c r="D107" s="90"/>
      <c r="E107" s="90"/>
    </row>
    <row r="108" spans="1:5" ht="12.75">
      <c r="A108" s="90"/>
      <c r="B108" s="91"/>
      <c r="C108" s="92"/>
      <c r="D108" s="90"/>
      <c r="E108" s="90"/>
    </row>
    <row r="109" spans="1:5" ht="12.75">
      <c r="A109" s="90"/>
      <c r="B109" s="91"/>
      <c r="C109" s="92"/>
      <c r="D109" s="90"/>
      <c r="E109" s="90"/>
    </row>
    <row r="110" spans="1:5" ht="12.75">
      <c r="A110" s="90"/>
      <c r="B110" s="91"/>
      <c r="C110" s="92"/>
      <c r="D110" s="90"/>
      <c r="E110" s="90"/>
    </row>
    <row r="111" spans="1:5" ht="12.75">
      <c r="A111" s="90"/>
      <c r="B111" s="91"/>
      <c r="C111" s="92"/>
      <c r="D111" s="90"/>
      <c r="E111" s="90"/>
    </row>
    <row r="112" spans="1:5" ht="12.75">
      <c r="A112" s="90"/>
      <c r="B112" s="91"/>
      <c r="C112" s="92"/>
      <c r="D112" s="90"/>
      <c r="E112" s="90"/>
    </row>
    <row r="113" spans="1:5" ht="12.75">
      <c r="A113" s="90"/>
      <c r="B113" s="91"/>
      <c r="C113" s="92"/>
      <c r="D113" s="90"/>
      <c r="E113" s="90"/>
    </row>
    <row r="114" spans="1:5" ht="12.75">
      <c r="A114" s="90"/>
      <c r="B114" s="91"/>
      <c r="C114" s="92"/>
      <c r="D114" s="90"/>
      <c r="E114" s="90"/>
    </row>
    <row r="115" spans="1:5" ht="12.75">
      <c r="A115" s="90"/>
      <c r="B115" s="91"/>
      <c r="C115" s="92"/>
      <c r="D115" s="90"/>
      <c r="E115" s="90"/>
    </row>
    <row r="116" spans="1:5" ht="12.75">
      <c r="A116" s="90"/>
      <c r="B116" s="91"/>
      <c r="C116" s="92"/>
      <c r="D116" s="90"/>
      <c r="E116" s="90"/>
    </row>
    <row r="117" spans="1:5" ht="12.75">
      <c r="A117" s="90"/>
      <c r="B117" s="91"/>
      <c r="C117" s="92"/>
      <c r="D117" s="90"/>
      <c r="E117" s="90"/>
    </row>
    <row r="118" spans="1:5" ht="12.75">
      <c r="A118" s="90"/>
      <c r="B118" s="91"/>
      <c r="C118" s="94"/>
      <c r="D118" s="90"/>
      <c r="E118" s="90"/>
    </row>
    <row r="119" spans="1:5" ht="12.75">
      <c r="A119" s="90"/>
      <c r="B119" s="91"/>
      <c r="C119" s="92"/>
      <c r="D119" s="90"/>
      <c r="E119" s="90"/>
    </row>
    <row r="120" spans="1:5" ht="12.75">
      <c r="A120" s="90"/>
      <c r="B120" s="91"/>
      <c r="C120" s="92"/>
      <c r="D120" s="90"/>
      <c r="E120" s="90"/>
    </row>
    <row r="121" spans="1:5" ht="12.75">
      <c r="A121" s="90"/>
      <c r="B121" s="91"/>
      <c r="C121" s="92"/>
      <c r="D121" s="90"/>
      <c r="E121" s="90"/>
    </row>
    <row r="122" spans="1:5" ht="12.75">
      <c r="A122" s="90"/>
      <c r="B122" s="91"/>
      <c r="C122" s="92"/>
      <c r="D122" s="90"/>
      <c r="E122" s="90"/>
    </row>
    <row r="123" spans="1:5" ht="12.75">
      <c r="A123" s="90"/>
      <c r="B123" s="91"/>
      <c r="C123" s="92"/>
      <c r="D123" s="90"/>
      <c r="E123" s="90"/>
    </row>
    <row r="124" spans="1:5" ht="12.75">
      <c r="A124" s="90"/>
      <c r="B124" s="91"/>
      <c r="C124" s="92"/>
      <c r="D124" s="90"/>
      <c r="E124" s="90"/>
    </row>
    <row r="125" spans="1:5" ht="12.75">
      <c r="A125" s="90"/>
      <c r="B125" s="91"/>
      <c r="C125" s="92"/>
      <c r="D125" s="90"/>
      <c r="E125" s="90"/>
    </row>
    <row r="126" spans="1:5" ht="12.75">
      <c r="A126" s="90"/>
      <c r="B126" s="91"/>
      <c r="C126" s="92"/>
      <c r="D126" s="90"/>
      <c r="E126" s="90"/>
    </row>
    <row r="127" spans="1:5" ht="12.75">
      <c r="A127" s="90"/>
      <c r="B127" s="91"/>
      <c r="C127" s="92"/>
      <c r="D127" s="90"/>
      <c r="E127" s="90"/>
    </row>
    <row r="128" spans="1:5" ht="12.75">
      <c r="A128" s="90"/>
      <c r="B128" s="91"/>
      <c r="C128" s="92"/>
      <c r="D128" s="90"/>
      <c r="E128" s="90"/>
    </row>
    <row r="129" spans="1:5" ht="12.75">
      <c r="A129" s="90"/>
      <c r="B129" s="91"/>
      <c r="C129" s="94"/>
      <c r="D129" s="90"/>
      <c r="E129" s="90"/>
    </row>
    <row r="130" spans="1:5" ht="12.75">
      <c r="A130" s="90"/>
      <c r="B130" s="91"/>
      <c r="C130" s="92"/>
      <c r="D130" s="90"/>
      <c r="E130" s="90"/>
    </row>
    <row r="131" spans="1:5" ht="12.75">
      <c r="A131" s="90"/>
      <c r="B131" s="91"/>
      <c r="C131" s="92"/>
      <c r="D131" s="90"/>
      <c r="E131" s="90"/>
    </row>
    <row r="132" spans="1:5" ht="12.75">
      <c r="A132" s="90"/>
      <c r="B132" s="91"/>
      <c r="C132" s="92"/>
      <c r="D132" s="90"/>
      <c r="E132" s="90"/>
    </row>
    <row r="133" spans="1:5" ht="12.75">
      <c r="A133" s="90"/>
      <c r="B133" s="91"/>
      <c r="C133" s="92"/>
      <c r="D133" s="90"/>
      <c r="E133" s="90"/>
    </row>
    <row r="134" spans="1:5" ht="12.75">
      <c r="A134" s="90"/>
      <c r="B134" s="91"/>
      <c r="C134" s="92"/>
      <c r="D134" s="90"/>
      <c r="E134" s="90"/>
    </row>
    <row r="135" spans="1:5" ht="12.75">
      <c r="A135" s="90"/>
      <c r="B135" s="91"/>
      <c r="C135" s="92"/>
      <c r="D135" s="90"/>
      <c r="E135" s="90"/>
    </row>
    <row r="136" spans="1:5" ht="12.75">
      <c r="A136" s="90"/>
      <c r="B136" s="91"/>
      <c r="C136" s="92"/>
      <c r="D136" s="90"/>
      <c r="E136" s="90"/>
    </row>
    <row r="137" spans="1:5" ht="12.75">
      <c r="A137" s="90"/>
      <c r="B137" s="91"/>
      <c r="C137" s="92"/>
      <c r="D137" s="90"/>
      <c r="E137" s="90"/>
    </row>
    <row r="138" spans="1:5" ht="12.75">
      <c r="A138" s="90"/>
      <c r="B138" s="91"/>
      <c r="C138" s="92"/>
      <c r="D138" s="90"/>
      <c r="E138" s="90"/>
    </row>
    <row r="139" spans="1:5" ht="12.75">
      <c r="A139" s="90"/>
      <c r="B139" s="91"/>
      <c r="C139" s="92"/>
      <c r="D139" s="90"/>
      <c r="E139" s="90"/>
    </row>
    <row r="140" spans="1:5" ht="12.75">
      <c r="A140" s="90"/>
      <c r="B140" s="91"/>
      <c r="C140" s="94"/>
      <c r="D140" s="90"/>
      <c r="E140" s="90"/>
    </row>
    <row r="141" spans="1:5" ht="12.75">
      <c r="A141" s="90"/>
      <c r="B141" s="91"/>
      <c r="C141" s="92"/>
      <c r="D141" s="90"/>
      <c r="E141" s="90"/>
    </row>
    <row r="142" spans="1:5" ht="12.75">
      <c r="A142" s="90"/>
      <c r="B142" s="91"/>
      <c r="C142" s="92"/>
      <c r="D142" s="90"/>
      <c r="E142" s="90"/>
    </row>
    <row r="143" spans="1:5" ht="12.75">
      <c r="A143" s="90"/>
      <c r="B143" s="91"/>
      <c r="C143" s="92"/>
      <c r="D143" s="90"/>
      <c r="E143" s="90"/>
    </row>
    <row r="144" spans="1:5" ht="12.75">
      <c r="A144" s="90"/>
      <c r="B144" s="91"/>
      <c r="C144" s="92"/>
      <c r="D144" s="90"/>
      <c r="E144" s="90"/>
    </row>
    <row r="145" spans="1:5" ht="12.75">
      <c r="A145" s="90"/>
      <c r="B145" s="91"/>
      <c r="C145" s="92"/>
      <c r="D145" s="90"/>
      <c r="E145" s="90"/>
    </row>
    <row r="146" spans="1:5" ht="12.75">
      <c r="A146" s="90"/>
      <c r="B146" s="91"/>
      <c r="C146" s="92"/>
      <c r="D146" s="90"/>
      <c r="E146" s="90"/>
    </row>
    <row r="147" spans="1:5" ht="12.75">
      <c r="A147" s="90"/>
      <c r="B147" s="91"/>
      <c r="C147" s="92"/>
      <c r="D147" s="90"/>
      <c r="E147" s="90"/>
    </row>
    <row r="148" spans="1:5" ht="12.75">
      <c r="A148" s="90"/>
      <c r="B148" s="91"/>
      <c r="C148" s="92"/>
      <c r="D148" s="90"/>
      <c r="E148" s="90"/>
    </row>
    <row r="149" spans="1:5" ht="12.75">
      <c r="A149" s="90"/>
      <c r="B149" s="91"/>
      <c r="C149" s="92"/>
      <c r="D149" s="90"/>
      <c r="E149" s="90"/>
    </row>
    <row r="150" spans="1:5" ht="12.75">
      <c r="A150" s="90"/>
      <c r="B150" s="91"/>
      <c r="C150" s="92"/>
      <c r="D150" s="90"/>
      <c r="E150" s="90"/>
    </row>
    <row r="151" spans="1:5" ht="12.75">
      <c r="A151" s="90"/>
      <c r="B151" s="91"/>
      <c r="C151" s="92"/>
      <c r="D151" s="90"/>
      <c r="E151" s="90"/>
    </row>
    <row r="152" spans="1:5" ht="12.75">
      <c r="A152" s="90"/>
      <c r="B152" s="91"/>
      <c r="C152" s="92"/>
      <c r="D152" s="90"/>
      <c r="E152" s="90"/>
    </row>
    <row r="153" spans="1:5" ht="12.75">
      <c r="A153" s="90"/>
      <c r="B153" s="91"/>
      <c r="C153" s="92"/>
      <c r="D153" s="90"/>
      <c r="E153" s="90"/>
    </row>
    <row r="154" spans="1:5" ht="12.75">
      <c r="A154" s="90"/>
      <c r="B154" s="91"/>
      <c r="C154" s="92"/>
      <c r="D154" s="90"/>
      <c r="E154" s="90"/>
    </row>
    <row r="155" spans="1:5" ht="12.75">
      <c r="A155" s="90"/>
      <c r="B155" s="91"/>
      <c r="C155" s="92"/>
      <c r="D155" s="90"/>
      <c r="E155" s="90"/>
    </row>
    <row r="156" spans="1:5" ht="12.75">
      <c r="A156" s="90"/>
      <c r="B156" s="91"/>
      <c r="C156" s="92"/>
      <c r="D156" s="90"/>
      <c r="E156" s="90"/>
    </row>
    <row r="157" spans="1:5" ht="12.75">
      <c r="A157" s="90"/>
      <c r="B157" s="91"/>
      <c r="C157" s="94"/>
      <c r="D157" s="90"/>
      <c r="E157" s="90"/>
    </row>
    <row r="158" spans="1:5" ht="12.75">
      <c r="A158" s="90"/>
      <c r="B158" s="91"/>
      <c r="C158" s="92"/>
      <c r="D158" s="90"/>
      <c r="E158" s="90"/>
    </row>
    <row r="159" spans="1:5" ht="12.75">
      <c r="A159" s="90"/>
      <c r="B159" s="91"/>
      <c r="C159" s="92"/>
      <c r="D159" s="90"/>
      <c r="E159" s="90"/>
    </row>
    <row r="160" spans="1:5" ht="12.75">
      <c r="A160" s="90"/>
      <c r="B160" s="91"/>
      <c r="C160" s="92"/>
      <c r="D160" s="90"/>
      <c r="E160" s="90"/>
    </row>
    <row r="161" spans="1:5" ht="12.75">
      <c r="A161" s="90"/>
      <c r="B161" s="91"/>
      <c r="C161" s="92"/>
      <c r="D161" s="90"/>
      <c r="E161" s="90"/>
    </row>
    <row r="162" spans="1:5" ht="12.75">
      <c r="A162" s="90"/>
      <c r="B162" s="91"/>
      <c r="C162" s="92"/>
      <c r="D162" s="90"/>
      <c r="E162" s="90"/>
    </row>
    <row r="163" spans="1:5" ht="12.75">
      <c r="A163" s="90"/>
      <c r="B163" s="91"/>
      <c r="C163" s="92"/>
      <c r="D163" s="90"/>
      <c r="E163" s="90"/>
    </row>
    <row r="164" spans="1:5" ht="12.75">
      <c r="A164" s="90"/>
      <c r="B164" s="91"/>
      <c r="C164" s="92"/>
      <c r="D164" s="90"/>
      <c r="E164" s="90"/>
    </row>
    <row r="165" spans="1:5" ht="12.75">
      <c r="A165" s="90"/>
      <c r="B165" s="91"/>
      <c r="C165" s="92"/>
      <c r="D165" s="90"/>
      <c r="E165" s="90"/>
    </row>
    <row r="166" spans="1:5" ht="12.75">
      <c r="A166" s="90"/>
      <c r="B166" s="91"/>
      <c r="C166" s="92"/>
      <c r="D166" s="90"/>
      <c r="E166" s="90"/>
    </row>
    <row r="167" spans="1:5" ht="12.75">
      <c r="A167" s="90"/>
      <c r="B167" s="91"/>
      <c r="C167" s="92"/>
      <c r="D167" s="90"/>
      <c r="E167" s="90"/>
    </row>
    <row r="168" spans="1:5" ht="12.75">
      <c r="A168" s="90"/>
      <c r="B168" s="91"/>
      <c r="C168" s="92"/>
      <c r="D168" s="90"/>
      <c r="E168" s="90"/>
    </row>
    <row r="169" spans="1:5" ht="12.75">
      <c r="A169" s="90"/>
      <c r="B169" s="91"/>
      <c r="C169" s="92"/>
      <c r="D169" s="90"/>
      <c r="E169" s="90"/>
    </row>
    <row r="170" spans="1:5" ht="12.75">
      <c r="A170" s="90"/>
      <c r="B170" s="91"/>
      <c r="C170" s="92"/>
      <c r="D170" s="90"/>
      <c r="E170" s="90"/>
    </row>
    <row r="171" spans="1:5" ht="12.75">
      <c r="A171" s="90"/>
      <c r="B171" s="91"/>
      <c r="C171" s="94"/>
      <c r="D171" s="90"/>
      <c r="E171" s="90"/>
    </row>
    <row r="172" spans="1:5" ht="12.75">
      <c r="A172" s="90"/>
      <c r="B172" s="91"/>
      <c r="C172" s="92"/>
      <c r="D172" s="90"/>
      <c r="E172" s="90"/>
    </row>
    <row r="173" spans="1:5" ht="12.75">
      <c r="A173" s="90"/>
      <c r="B173" s="91"/>
      <c r="C173" s="92"/>
      <c r="D173" s="90"/>
      <c r="E173" s="90"/>
    </row>
    <row r="174" spans="1:5" ht="12.75">
      <c r="A174" s="90"/>
      <c r="B174" s="91"/>
      <c r="C174" s="92"/>
      <c r="D174" s="90"/>
      <c r="E174" s="90"/>
    </row>
    <row r="175" spans="1:5" ht="12.75">
      <c r="A175" s="90"/>
      <c r="B175" s="91"/>
      <c r="C175" s="92"/>
      <c r="D175" s="90"/>
      <c r="E175" s="90"/>
    </row>
    <row r="176" spans="1:5" ht="12.75">
      <c r="A176" s="90"/>
      <c r="B176" s="91"/>
      <c r="C176" s="92"/>
      <c r="D176" s="90"/>
      <c r="E176" s="90"/>
    </row>
    <row r="177" spans="1:5" ht="12.75">
      <c r="A177" s="90"/>
      <c r="B177" s="91"/>
      <c r="C177" s="92"/>
      <c r="D177" s="90"/>
      <c r="E177" s="90"/>
    </row>
    <row r="178" spans="1:5" ht="12.75">
      <c r="A178" s="90"/>
      <c r="B178" s="91"/>
      <c r="C178" s="92"/>
      <c r="D178" s="90"/>
      <c r="E178" s="90"/>
    </row>
    <row r="179" spans="1:5" ht="12.75">
      <c r="A179" s="90"/>
      <c r="B179" s="91"/>
      <c r="C179" s="92"/>
      <c r="D179" s="90"/>
      <c r="E179" s="90"/>
    </row>
    <row r="180" spans="1:5" ht="12.75">
      <c r="A180" s="90"/>
      <c r="B180" s="91"/>
      <c r="C180" s="92"/>
      <c r="D180" s="90"/>
      <c r="E180" s="90"/>
    </row>
    <row r="181" spans="1:5" ht="12.75">
      <c r="A181" s="90"/>
      <c r="B181" s="91"/>
      <c r="C181" s="94"/>
      <c r="D181" s="90"/>
      <c r="E181" s="90"/>
    </row>
    <row r="182" spans="1:5" ht="12.75">
      <c r="A182" s="90"/>
      <c r="B182" s="91"/>
      <c r="C182" s="92"/>
      <c r="D182" s="90"/>
      <c r="E182" s="90"/>
    </row>
    <row r="183" spans="1:5" ht="12.75">
      <c r="A183" s="90"/>
      <c r="B183" s="91"/>
      <c r="C183" s="92"/>
      <c r="D183" s="90"/>
      <c r="E183" s="90"/>
    </row>
    <row r="184" spans="1:5" ht="12.75">
      <c r="A184" s="90"/>
      <c r="B184" s="91"/>
      <c r="C184" s="92"/>
      <c r="D184" s="90"/>
      <c r="E184" s="90"/>
    </row>
    <row r="185" spans="1:5" ht="12.75">
      <c r="A185" s="90"/>
      <c r="B185" s="91"/>
      <c r="C185" s="92"/>
      <c r="D185" s="90"/>
      <c r="E185" s="90"/>
    </row>
    <row r="186" spans="1:5" ht="12.75">
      <c r="A186" s="90"/>
      <c r="B186" s="91"/>
      <c r="C186" s="92"/>
      <c r="D186" s="90"/>
      <c r="E186" s="90"/>
    </row>
    <row r="187" spans="1:5" ht="12.75">
      <c r="A187" s="90"/>
      <c r="B187" s="91"/>
      <c r="C187" s="92"/>
      <c r="D187" s="90"/>
      <c r="E187" s="90"/>
    </row>
    <row r="188" spans="1:5" ht="12.75">
      <c r="A188" s="90"/>
      <c r="B188" s="91"/>
      <c r="C188" s="92"/>
      <c r="D188" s="90"/>
      <c r="E188" s="90"/>
    </row>
    <row r="189" spans="1:5" ht="12.75">
      <c r="A189" s="90"/>
      <c r="B189" s="91"/>
      <c r="C189" s="92"/>
      <c r="D189" s="90"/>
      <c r="E189" s="90"/>
    </row>
    <row r="190" spans="1:5" ht="12.75">
      <c r="A190" s="90"/>
      <c r="B190" s="91"/>
      <c r="C190" s="94"/>
      <c r="D190" s="90"/>
      <c r="E190" s="90"/>
    </row>
    <row r="191" spans="1:5" ht="12.75">
      <c r="A191" s="90"/>
      <c r="B191" s="91"/>
      <c r="C191" s="92"/>
      <c r="D191" s="90"/>
      <c r="E191" s="90"/>
    </row>
    <row r="192" spans="1:5" ht="12.75">
      <c r="A192" s="90"/>
      <c r="B192" s="91"/>
      <c r="C192" s="92"/>
      <c r="D192" s="90"/>
      <c r="E192" s="90"/>
    </row>
    <row r="193" spans="1:5" ht="12.75">
      <c r="A193" s="90"/>
      <c r="B193" s="91"/>
      <c r="C193" s="92"/>
      <c r="D193" s="90"/>
      <c r="E193" s="90"/>
    </row>
    <row r="194" spans="1:5" ht="12.75">
      <c r="A194" s="90"/>
      <c r="B194" s="91"/>
      <c r="C194" s="92"/>
      <c r="D194" s="90"/>
      <c r="E194" s="90"/>
    </row>
    <row r="195" spans="1:5" ht="12.75">
      <c r="A195" s="90"/>
      <c r="B195" s="91"/>
      <c r="C195" s="92"/>
      <c r="D195" s="90"/>
      <c r="E195" s="90"/>
    </row>
    <row r="196" spans="1:5" ht="12.75">
      <c r="A196" s="90"/>
      <c r="B196" s="91"/>
      <c r="C196" s="92"/>
      <c r="D196" s="90"/>
      <c r="E196" s="90"/>
    </row>
    <row r="197" spans="1:5" ht="12.75">
      <c r="A197" s="90"/>
      <c r="B197" s="91"/>
      <c r="C197" s="92"/>
      <c r="D197" s="90"/>
      <c r="E197" s="90"/>
    </row>
    <row r="198" spans="1:5" ht="12.75">
      <c r="A198" s="90"/>
      <c r="B198" s="91"/>
      <c r="C198" s="92"/>
      <c r="D198" s="90"/>
      <c r="E198" s="90"/>
    </row>
    <row r="199" spans="1:5" ht="12.75">
      <c r="A199" s="90"/>
      <c r="B199" s="91"/>
      <c r="C199" s="92"/>
      <c r="D199" s="90"/>
      <c r="E199" s="90"/>
    </row>
    <row r="200" spans="1:5" ht="12.75">
      <c r="A200" s="90"/>
      <c r="B200" s="91"/>
      <c r="C200" s="92"/>
      <c r="D200" s="90"/>
      <c r="E200" s="90"/>
    </row>
    <row r="201" spans="1:5" ht="12.75">
      <c r="A201" s="90"/>
      <c r="B201" s="91"/>
      <c r="C201" s="92"/>
      <c r="D201" s="90"/>
      <c r="E201" s="90"/>
    </row>
    <row r="202" spans="1:5" ht="12.75">
      <c r="A202" s="90"/>
      <c r="B202" s="91"/>
      <c r="C202" s="92"/>
      <c r="D202" s="90"/>
      <c r="E202" s="90"/>
    </row>
    <row r="203" spans="1:5" ht="12.75">
      <c r="A203" s="90"/>
      <c r="B203" s="91"/>
      <c r="C203" s="94"/>
      <c r="D203" s="90"/>
      <c r="E203" s="90"/>
    </row>
    <row r="204" spans="1:5" ht="12.75">
      <c r="A204" s="90"/>
      <c r="B204" s="91"/>
      <c r="C204" s="92"/>
      <c r="D204" s="90"/>
      <c r="E204" s="90"/>
    </row>
    <row r="205" spans="1:5" ht="12.75">
      <c r="A205" s="90"/>
      <c r="B205" s="91"/>
      <c r="C205" s="92"/>
      <c r="D205" s="90"/>
      <c r="E205" s="90"/>
    </row>
    <row r="206" spans="1:5" ht="12.75">
      <c r="A206" s="90"/>
      <c r="B206" s="91"/>
      <c r="C206" s="92"/>
      <c r="D206" s="90"/>
      <c r="E206" s="90"/>
    </row>
    <row r="207" spans="1:5" ht="12.75">
      <c r="A207" s="90"/>
      <c r="B207" s="91"/>
      <c r="C207" s="92"/>
      <c r="D207" s="90"/>
      <c r="E207" s="90"/>
    </row>
    <row r="208" spans="1:5" ht="12.75">
      <c r="A208" s="90"/>
      <c r="B208" s="91"/>
      <c r="C208" s="92"/>
      <c r="D208" s="90"/>
      <c r="E208" s="90"/>
    </row>
    <row r="209" spans="1:5" ht="12.75">
      <c r="A209" s="90"/>
      <c r="B209" s="91"/>
      <c r="C209" s="92"/>
      <c r="D209" s="90"/>
      <c r="E209" s="90"/>
    </row>
    <row r="210" spans="1:5" ht="12.75">
      <c r="A210" s="90"/>
      <c r="B210" s="91"/>
      <c r="C210" s="92"/>
      <c r="D210" s="90"/>
      <c r="E210" s="90"/>
    </row>
    <row r="211" spans="1:5" ht="12.75">
      <c r="A211" s="90"/>
      <c r="B211" s="91"/>
      <c r="C211" s="92"/>
      <c r="D211" s="90"/>
      <c r="E211" s="90"/>
    </row>
    <row r="212" spans="1:5" ht="12.75">
      <c r="A212" s="90"/>
      <c r="B212" s="91"/>
      <c r="C212" s="92"/>
      <c r="D212" s="90"/>
      <c r="E212" s="90"/>
    </row>
    <row r="213" spans="1:5" ht="12.75">
      <c r="A213" s="90"/>
      <c r="B213" s="91"/>
      <c r="C213" s="92"/>
      <c r="D213" s="90"/>
      <c r="E213" s="90"/>
    </row>
    <row r="214" spans="1:5" ht="12.75">
      <c r="A214" s="90"/>
      <c r="B214" s="91"/>
      <c r="C214" s="92"/>
      <c r="D214" s="90"/>
      <c r="E214" s="90"/>
    </row>
    <row r="215" spans="1:5" ht="12.75">
      <c r="A215" s="90"/>
      <c r="B215" s="91"/>
      <c r="C215" s="92"/>
      <c r="D215" s="90"/>
      <c r="E215" s="90"/>
    </row>
    <row r="216" spans="1:5" ht="12.75">
      <c r="A216" s="90"/>
      <c r="B216" s="91"/>
      <c r="C216" s="92"/>
      <c r="D216" s="90"/>
      <c r="E216" s="90"/>
    </row>
    <row r="217" spans="1:5" ht="12.75">
      <c r="A217" s="90"/>
      <c r="B217" s="91"/>
      <c r="C217" s="94"/>
      <c r="D217" s="90"/>
      <c r="E217" s="90"/>
    </row>
    <row r="218" spans="1:5" ht="12.75">
      <c r="A218" s="90"/>
      <c r="B218" s="91"/>
      <c r="C218" s="94"/>
      <c r="D218" s="90"/>
      <c r="E218" s="90"/>
    </row>
  </sheetData>
  <mergeCells count="1">
    <mergeCell ref="A7:E7"/>
  </mergeCells>
  <printOptions/>
  <pageMargins left="1.69" right="0.17" top="0.28" bottom="1" header="0.17" footer="0.5"/>
  <pageSetup firstPageNumber="20" useFirstPageNumber="1" horizontalDpi="1200" verticalDpi="12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146"/>
  <sheetViews>
    <sheetView workbookViewId="0" topLeftCell="A1">
      <selection activeCell="J37" sqref="J37"/>
    </sheetView>
  </sheetViews>
  <sheetFormatPr defaultColWidth="9.140625" defaultRowHeight="12.75"/>
  <cols>
    <col min="2" max="2" width="4.57421875" style="31" customWidth="1"/>
    <col min="3" max="3" width="18.28125" style="13" customWidth="1"/>
    <col min="4" max="4" width="12.00390625" style="13" customWidth="1"/>
    <col min="5" max="5" width="14.28125" style="13" bestFit="1" customWidth="1"/>
    <col min="6" max="6" width="19.57421875" style="20" customWidth="1"/>
    <col min="7" max="7" width="4.28125" style="96" customWidth="1"/>
    <col min="8" max="8" width="36.28125" style="96" customWidth="1"/>
    <col min="9" max="9" width="21.8515625" style="96" customWidth="1"/>
    <col min="10" max="10" width="14.140625" style="96" bestFit="1" customWidth="1"/>
    <col min="11" max="11" width="13.57421875" style="96" hidden="1" customWidth="1"/>
    <col min="12" max="12" width="3.57421875" style="96" customWidth="1"/>
    <col min="13" max="13" width="15.57421875" style="96" customWidth="1"/>
    <col min="14" max="14" width="20.421875" style="96" bestFit="1" customWidth="1"/>
    <col min="15" max="15" width="5.00390625" style="13" customWidth="1"/>
    <col min="16" max="17" width="2.7109375" style="13" customWidth="1"/>
    <col min="18" max="18" width="31.421875" style="13" customWidth="1"/>
    <col min="19" max="19" width="13.28125" style="13" customWidth="1"/>
    <col min="20" max="20" width="22.8515625" style="13" bestFit="1" customWidth="1"/>
    <col min="21" max="21" width="14.00390625" style="13" customWidth="1"/>
    <col min="22" max="22" width="3.7109375" style="13" customWidth="1"/>
    <col min="23" max="23" width="14.8515625" style="13" customWidth="1"/>
    <col min="24" max="24" width="12.7109375" style="13" bestFit="1" customWidth="1"/>
    <col min="25" max="25" width="4.7109375" style="13" bestFit="1" customWidth="1"/>
    <col min="26" max="26" width="38.140625" style="0" bestFit="1" customWidth="1"/>
    <col min="27" max="27" width="16.57421875" style="0" bestFit="1" customWidth="1"/>
    <col min="28" max="28" width="16.57421875" style="0" customWidth="1"/>
    <col min="29" max="29" width="16.57421875" style="0" bestFit="1" customWidth="1"/>
    <col min="30" max="30" width="19.00390625" style="0" bestFit="1" customWidth="1"/>
    <col min="31" max="31" width="12.7109375" style="0" customWidth="1"/>
  </cols>
  <sheetData>
    <row r="1" spans="2:6" ht="15.75">
      <c r="B1" s="2"/>
      <c r="F1" s="353" t="s">
        <v>589</v>
      </c>
    </row>
    <row r="2" spans="2:6" ht="15.75">
      <c r="B2" s="2"/>
      <c r="F2" s="354" t="s">
        <v>588</v>
      </c>
    </row>
    <row r="3" spans="2:6" ht="15.75">
      <c r="B3" s="2"/>
      <c r="F3" s="354" t="s">
        <v>590</v>
      </c>
    </row>
    <row r="4" ht="15.75">
      <c r="F4" s="354" t="s">
        <v>617</v>
      </c>
    </row>
    <row r="6" spans="2:5" ht="26.25">
      <c r="B6" s="647" t="s">
        <v>259</v>
      </c>
      <c r="C6" s="647"/>
      <c r="D6" s="647"/>
      <c r="E6" s="647"/>
    </row>
    <row r="7" spans="2:5" ht="18">
      <c r="B7" s="648" t="s">
        <v>417</v>
      </c>
      <c r="C7" s="648"/>
      <c r="D7" s="648"/>
      <c r="E7" s="648"/>
    </row>
    <row r="8" spans="2:5" ht="15">
      <c r="B8" s="242"/>
      <c r="C8" s="242"/>
      <c r="D8" s="242"/>
      <c r="E8" s="533">
        <v>39965</v>
      </c>
    </row>
    <row r="9" spans="2:5" ht="21" customHeight="1" thickBot="1">
      <c r="B9" s="250"/>
      <c r="C9" s="287"/>
      <c r="D9" s="287"/>
      <c r="E9" s="287" t="s">
        <v>0</v>
      </c>
    </row>
    <row r="10" spans="2:5" ht="15">
      <c r="B10" s="250"/>
      <c r="C10" s="242"/>
      <c r="D10" s="242"/>
      <c r="E10" s="335"/>
    </row>
    <row r="11" spans="2:5" ht="15.75">
      <c r="B11" s="250">
        <v>1</v>
      </c>
      <c r="C11" s="242" t="s">
        <v>670</v>
      </c>
      <c r="D11" s="242"/>
      <c r="E11" s="349">
        <v>-818869.9956251533</v>
      </c>
    </row>
    <row r="12" spans="2:5" ht="15.75">
      <c r="B12" s="250"/>
      <c r="C12" s="242"/>
      <c r="D12" s="242"/>
      <c r="E12" s="349"/>
    </row>
    <row r="13" spans="2:5" ht="15.75">
      <c r="B13" s="250">
        <v>2</v>
      </c>
      <c r="C13" s="242" t="s">
        <v>671</v>
      </c>
      <c r="D13" s="242"/>
      <c r="E13" s="349">
        <v>-1735735.421281226</v>
      </c>
    </row>
    <row r="14" spans="2:5" ht="15">
      <c r="B14" s="250"/>
      <c r="C14" s="242"/>
      <c r="D14" s="242"/>
      <c r="E14" s="335"/>
    </row>
    <row r="15" spans="2:5" ht="15">
      <c r="B15" s="250"/>
      <c r="C15" s="242"/>
      <c r="D15" s="242"/>
      <c r="E15" s="335"/>
    </row>
    <row r="16" spans="2:5" ht="15">
      <c r="B16" s="250">
        <v>3</v>
      </c>
      <c r="C16" s="242" t="s">
        <v>41</v>
      </c>
      <c r="D16" s="276"/>
      <c r="E16" s="271">
        <f>SUM(E11:E13)</f>
        <v>-2554605.416906379</v>
      </c>
    </row>
    <row r="17" spans="2:5" ht="15">
      <c r="B17" s="250"/>
      <c r="C17" s="561"/>
      <c r="D17" s="561"/>
      <c r="E17" s="561"/>
    </row>
    <row r="18" spans="2:5" ht="15">
      <c r="B18" s="518">
        <v>4</v>
      </c>
      <c r="C18" s="562" t="s">
        <v>40</v>
      </c>
      <c r="D18" s="335"/>
      <c r="E18" s="563">
        <v>-2476232.5880813785</v>
      </c>
    </row>
    <row r="19" spans="2:5" ht="15">
      <c r="B19" s="250">
        <v>5</v>
      </c>
      <c r="C19" s="277" t="s">
        <v>39</v>
      </c>
      <c r="D19" s="564"/>
      <c r="E19" s="563">
        <v>-78372.82882500095</v>
      </c>
    </row>
    <row r="20" spans="2:5" ht="15">
      <c r="B20" s="565"/>
      <c r="C20" s="275"/>
      <c r="D20" s="242"/>
      <c r="E20" s="242"/>
    </row>
    <row r="21" spans="2:5" ht="15">
      <c r="B21" s="565" t="s">
        <v>419</v>
      </c>
      <c r="C21" s="275" t="s">
        <v>668</v>
      </c>
      <c r="D21" s="242"/>
      <c r="E21" s="242"/>
    </row>
    <row r="22" spans="2:5" ht="15">
      <c r="B22" s="250" t="s">
        <v>420</v>
      </c>
      <c r="C22" s="275" t="s">
        <v>669</v>
      </c>
      <c r="D22" s="275"/>
      <c r="E22" s="242"/>
    </row>
    <row r="23" spans="2:5" ht="15">
      <c r="B23" s="250"/>
      <c r="C23" s="242"/>
      <c r="D23" s="242"/>
      <c r="E23" s="242"/>
    </row>
    <row r="24" ht="12.75">
      <c r="C24" s="150"/>
    </row>
    <row r="26" ht="12.75">
      <c r="C26" s="87"/>
    </row>
    <row r="30" ht="12.75">
      <c r="B30" s="151"/>
    </row>
    <row r="42" ht="12.75">
      <c r="AG42" s="224"/>
    </row>
    <row r="43" ht="12.75">
      <c r="AG43" s="204"/>
    </row>
    <row r="52" spans="6:30" ht="12.75">
      <c r="F52" s="31"/>
      <c r="O52"/>
      <c r="P52"/>
      <c r="Q52"/>
      <c r="R52"/>
      <c r="S52"/>
      <c r="T52"/>
      <c r="U52"/>
      <c r="V52"/>
      <c r="W52"/>
      <c r="X52"/>
      <c r="Y52"/>
      <c r="Z52" s="13"/>
      <c r="AA52" s="13"/>
      <c r="AB52" s="13"/>
      <c r="AC52" s="13"/>
      <c r="AD52" s="13"/>
    </row>
    <row r="53" spans="6:30" ht="12.75">
      <c r="F53" s="31"/>
      <c r="O53"/>
      <c r="P53"/>
      <c r="Q53"/>
      <c r="R53"/>
      <c r="S53"/>
      <c r="T53"/>
      <c r="U53"/>
      <c r="V53"/>
      <c r="W53"/>
      <c r="X53"/>
      <c r="Y53"/>
      <c r="Z53" s="13"/>
      <c r="AA53" s="13"/>
      <c r="AB53" s="13"/>
      <c r="AC53" s="13"/>
      <c r="AD53" s="13"/>
    </row>
    <row r="54" spans="6:30" ht="12.75">
      <c r="F54" s="31"/>
      <c r="O54"/>
      <c r="P54"/>
      <c r="Q54"/>
      <c r="R54"/>
      <c r="S54"/>
      <c r="T54"/>
      <c r="U54"/>
      <c r="V54"/>
      <c r="W54"/>
      <c r="X54"/>
      <c r="Y54"/>
      <c r="Z54" s="13"/>
      <c r="AA54" s="13"/>
      <c r="AB54" s="13"/>
      <c r="AC54" s="13"/>
      <c r="AD54" s="13"/>
    </row>
    <row r="55" spans="6:25" ht="12.75">
      <c r="F55" s="31"/>
      <c r="O55"/>
      <c r="P55"/>
      <c r="Q55"/>
      <c r="R55"/>
      <c r="S55"/>
      <c r="T55"/>
      <c r="U55"/>
      <c r="V55"/>
      <c r="W55"/>
      <c r="X55"/>
      <c r="Y55"/>
    </row>
    <row r="56" spans="6:25" ht="12.75">
      <c r="F56" s="31"/>
      <c r="O56"/>
      <c r="P56"/>
      <c r="Q56"/>
      <c r="R56"/>
      <c r="S56"/>
      <c r="T56"/>
      <c r="U56"/>
      <c r="V56"/>
      <c r="W56"/>
      <c r="X56"/>
      <c r="Y56"/>
    </row>
    <row r="57" spans="6:25" ht="12.75">
      <c r="F57" s="31"/>
      <c r="O57"/>
      <c r="P57"/>
      <c r="Q57"/>
      <c r="R57"/>
      <c r="S57"/>
      <c r="T57"/>
      <c r="U57"/>
      <c r="V57"/>
      <c r="W57"/>
      <c r="X57"/>
      <c r="Y57"/>
    </row>
    <row r="58" ht="12.75">
      <c r="F58" s="31"/>
    </row>
    <row r="59" spans="6:23" ht="12.75">
      <c r="F59" s="31"/>
      <c r="W59" s="97"/>
    </row>
    <row r="60" spans="6:25" ht="12.75">
      <c r="F60" s="31"/>
      <c r="W60" s="26"/>
      <c r="X60" s="26"/>
      <c r="Y60" s="26"/>
    </row>
    <row r="61" spans="6:25" ht="12.75">
      <c r="F61" s="31"/>
      <c r="W61" s="26"/>
      <c r="X61" s="26"/>
      <c r="Y61" s="26"/>
    </row>
    <row r="62" ht="12.75">
      <c r="F62" s="31"/>
    </row>
    <row r="63" ht="12.75">
      <c r="F63" s="31"/>
    </row>
    <row r="64" ht="12.75">
      <c r="F64" s="31"/>
    </row>
    <row r="65" ht="12.75">
      <c r="F65" s="31"/>
    </row>
    <row r="66" ht="12.75">
      <c r="F66" s="31"/>
    </row>
    <row r="67" ht="12.75">
      <c r="F67" s="31"/>
    </row>
    <row r="68" spans="6:13" ht="12.75">
      <c r="F68" s="31"/>
      <c r="M68" s="118"/>
    </row>
    <row r="69" ht="12.75">
      <c r="F69" s="31"/>
    </row>
    <row r="70" ht="12.75">
      <c r="F70" s="31"/>
    </row>
    <row r="71" ht="12.75">
      <c r="F71" s="31"/>
    </row>
    <row r="72" ht="12.75">
      <c r="F72" s="31"/>
    </row>
    <row r="73" ht="12.75">
      <c r="F73" s="31"/>
    </row>
    <row r="74" ht="12.75">
      <c r="F74" s="31"/>
    </row>
    <row r="75" ht="12.75">
      <c r="F75" s="31"/>
    </row>
    <row r="76" ht="12.75">
      <c r="F76" s="31"/>
    </row>
    <row r="77" spans="6:15" ht="12.75">
      <c r="F77" s="31"/>
      <c r="O77" s="119"/>
    </row>
    <row r="78" spans="6:15" ht="12.75">
      <c r="F78" s="31"/>
      <c r="O78" s="119"/>
    </row>
    <row r="79" spans="6:15" ht="12.75">
      <c r="F79" s="31"/>
      <c r="O79" s="119"/>
    </row>
    <row r="80" spans="6:15" ht="12.75">
      <c r="F80" s="31"/>
      <c r="O80" s="119"/>
    </row>
    <row r="81" spans="6:15" ht="12.75">
      <c r="F81" s="31"/>
      <c r="O81" s="119"/>
    </row>
    <row r="82" spans="6:15" ht="12.75">
      <c r="F82" s="31"/>
      <c r="O82" s="119"/>
    </row>
    <row r="83" spans="6:15" ht="12.75">
      <c r="F83" s="31"/>
      <c r="O83" s="119"/>
    </row>
    <row r="84" spans="6:15" ht="12.75">
      <c r="F84" s="31"/>
      <c r="O84" s="102"/>
    </row>
    <row r="85" spans="6:15" ht="12.75">
      <c r="F85" s="31"/>
      <c r="O85" s="102"/>
    </row>
    <row r="86" spans="6:15" ht="12.75">
      <c r="F86" s="31"/>
      <c r="O86" s="102"/>
    </row>
    <row r="87" spans="6:15" ht="12.75">
      <c r="F87" s="31"/>
      <c r="O87" s="102"/>
    </row>
    <row r="88" spans="6:15" ht="12.75">
      <c r="F88" s="31"/>
      <c r="O88" s="102"/>
    </row>
    <row r="89" spans="6:15" ht="12.75">
      <c r="F89" s="31"/>
      <c r="O89" s="102"/>
    </row>
    <row r="90" spans="6:15" ht="12.75">
      <c r="F90" s="31"/>
      <c r="O90" s="102"/>
    </row>
    <row r="91" spans="6:15" ht="12.75">
      <c r="F91" s="31"/>
      <c r="O91" s="102"/>
    </row>
    <row r="92" spans="6:15" ht="13.5" customHeight="1">
      <c r="F92" s="31"/>
      <c r="O92" s="102"/>
    </row>
    <row r="93" spans="6:15" ht="20.25" customHeight="1">
      <c r="F93" s="31"/>
      <c r="O93" s="102"/>
    </row>
    <row r="94" spans="6:15" ht="12.75">
      <c r="F94" s="31"/>
      <c r="O94" s="102"/>
    </row>
    <row r="95" spans="6:15" ht="12.75">
      <c r="F95" s="31"/>
      <c r="O95" s="102"/>
    </row>
    <row r="96" spans="6:15" ht="12.75">
      <c r="F96" s="31"/>
      <c r="O96" s="102"/>
    </row>
    <row r="97" spans="6:15" ht="12.75">
      <c r="F97" s="31"/>
      <c r="O97" s="102"/>
    </row>
    <row r="98" spans="6:15" ht="12.75">
      <c r="F98" s="31"/>
      <c r="O98" s="102"/>
    </row>
    <row r="99" spans="6:15" ht="12.75">
      <c r="F99" s="31"/>
      <c r="O99" s="102"/>
    </row>
    <row r="100" spans="6:15" ht="12.75">
      <c r="F100" s="31"/>
      <c r="O100" s="102"/>
    </row>
    <row r="101" spans="6:22" ht="12.75">
      <c r="F101" s="31"/>
      <c r="O101" s="119"/>
      <c r="S101" s="106"/>
      <c r="U101" s="105"/>
      <c r="V101" s="105"/>
    </row>
    <row r="102" spans="6:19" ht="12.75">
      <c r="F102" s="31"/>
      <c r="O102" s="119"/>
      <c r="S102" s="106"/>
    </row>
    <row r="103" spans="6:15" ht="12.75">
      <c r="F103" s="31"/>
      <c r="O103" s="119"/>
    </row>
    <row r="104" spans="6:15" ht="12.75">
      <c r="F104" s="31"/>
      <c r="O104" s="119"/>
    </row>
    <row r="105" spans="6:15" ht="12.75">
      <c r="F105" s="31"/>
      <c r="O105" s="119"/>
    </row>
    <row r="106" spans="6:15" ht="12.75">
      <c r="F106" s="31"/>
      <c r="O106" s="102"/>
    </row>
    <row r="107" spans="6:15" ht="12.75">
      <c r="F107" s="31"/>
      <c r="O107" s="102"/>
    </row>
    <row r="108" spans="6:15" ht="12.75">
      <c r="F108" s="31"/>
      <c r="O108" s="102"/>
    </row>
    <row r="109" spans="6:15" ht="12.75">
      <c r="F109" s="31"/>
      <c r="O109" s="102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6:15" ht="12.75">
      <c r="F125" s="31"/>
      <c r="O125" s="12"/>
    </row>
    <row r="126" spans="6:15" ht="12.75">
      <c r="F126" s="31"/>
      <c r="O126" s="12"/>
    </row>
    <row r="127" spans="6:15" ht="12.75">
      <c r="F127" s="31"/>
      <c r="O127" s="12"/>
    </row>
    <row r="128" ht="12.75">
      <c r="F128" s="31"/>
    </row>
    <row r="129" ht="12.75">
      <c r="F129" s="31"/>
    </row>
    <row r="130" spans="6:15" ht="12.75">
      <c r="F130" s="31"/>
      <c r="O130" s="106"/>
    </row>
    <row r="131" ht="12.75">
      <c r="F131" s="31"/>
    </row>
    <row r="132" spans="6:15" ht="12.75">
      <c r="F132" s="31"/>
      <c r="O132" s="12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</sheetData>
  <mergeCells count="2">
    <mergeCell ref="B6:E6"/>
    <mergeCell ref="B7:E7"/>
  </mergeCells>
  <printOptions horizontalCentered="1"/>
  <pageMargins left="1.9" right="0.25" top="0.22" bottom="1" header="0.17" footer="0.5"/>
  <pageSetup firstPageNumber="21" useFirstPageNumber="1" horizontalDpi="1200" verticalDpi="1200" orientation="portrait" r:id="rId2"/>
  <colBreaks count="2" manualBreakCount="2">
    <brk id="14" max="50" man="1"/>
    <brk id="24" max="50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3.421875" style="0" customWidth="1"/>
    <col min="4" max="4" width="37.7109375" style="0" customWidth="1"/>
    <col min="5" max="5" width="15.28125" style="0" bestFit="1" customWidth="1"/>
    <col min="6" max="6" width="3.7109375" style="0" bestFit="1" customWidth="1"/>
    <col min="7" max="7" width="12.28125" style="0" customWidth="1"/>
    <col min="8" max="8" width="15.421875" style="0" customWidth="1"/>
    <col min="9" max="9" width="15.57421875" style="0" customWidth="1"/>
  </cols>
  <sheetData>
    <row r="1" spans="1:8" ht="15.75">
      <c r="A1" s="31"/>
      <c r="B1" s="96"/>
      <c r="C1" s="96"/>
      <c r="D1" s="96"/>
      <c r="E1" s="96"/>
      <c r="F1" s="96"/>
      <c r="G1" s="96"/>
      <c r="H1" s="353" t="s">
        <v>589</v>
      </c>
    </row>
    <row r="2" spans="1:8" ht="15.75">
      <c r="A2" s="31"/>
      <c r="B2" s="96"/>
      <c r="C2" s="96"/>
      <c r="D2" s="96"/>
      <c r="E2" s="96"/>
      <c r="F2" s="96"/>
      <c r="G2" s="96"/>
      <c r="H2" s="354" t="s">
        <v>588</v>
      </c>
    </row>
    <row r="3" spans="1:8" ht="15.75">
      <c r="A3" s="31"/>
      <c r="B3" s="96"/>
      <c r="C3" s="96"/>
      <c r="D3" s="96"/>
      <c r="E3" s="96"/>
      <c r="F3" s="96"/>
      <c r="G3" s="96"/>
      <c r="H3" s="354" t="s">
        <v>590</v>
      </c>
    </row>
    <row r="4" spans="1:8" ht="15.75">
      <c r="A4" s="31"/>
      <c r="B4" s="96"/>
      <c r="C4" s="96"/>
      <c r="D4" s="96"/>
      <c r="E4" s="96"/>
      <c r="F4" s="96"/>
      <c r="G4" s="96"/>
      <c r="H4" s="354" t="s">
        <v>618</v>
      </c>
    </row>
    <row r="5" spans="1:8" ht="26.25">
      <c r="A5" s="647" t="s">
        <v>261</v>
      </c>
      <c r="B5" s="647"/>
      <c r="C5" s="647"/>
      <c r="D5" s="647"/>
      <c r="E5" s="647"/>
      <c r="F5" s="647"/>
      <c r="G5" s="647"/>
      <c r="H5" s="647"/>
    </row>
    <row r="6" spans="1:8" ht="18">
      <c r="A6" s="648"/>
      <c r="B6" s="648"/>
      <c r="C6" s="648"/>
      <c r="D6" s="648"/>
      <c r="E6" s="648"/>
      <c r="F6" s="648"/>
      <c r="G6" s="648"/>
      <c r="H6" s="648"/>
    </row>
    <row r="7" spans="1:8" ht="18">
      <c r="A7" s="648"/>
      <c r="B7" s="648"/>
      <c r="C7" s="648"/>
      <c r="D7" s="648"/>
      <c r="E7" s="648"/>
      <c r="F7" s="648"/>
      <c r="G7" s="648"/>
      <c r="H7" s="648"/>
    </row>
    <row r="8" spans="1:8" ht="12.75">
      <c r="A8" s="171"/>
      <c r="B8" s="566"/>
      <c r="C8" s="567" t="s">
        <v>0</v>
      </c>
      <c r="D8" s="567"/>
      <c r="E8" s="567" t="s">
        <v>1</v>
      </c>
      <c r="F8" s="567"/>
      <c r="G8" s="567" t="s">
        <v>552</v>
      </c>
      <c r="H8" s="567" t="s">
        <v>551</v>
      </c>
    </row>
    <row r="9" spans="1:8" ht="12.75">
      <c r="A9" s="568"/>
      <c r="B9" s="568"/>
      <c r="C9" s="568"/>
      <c r="D9" s="568"/>
      <c r="E9" s="569" t="s">
        <v>262</v>
      </c>
      <c r="F9" s="570"/>
      <c r="G9" s="568"/>
      <c r="H9" s="569" t="s">
        <v>265</v>
      </c>
    </row>
    <row r="10" spans="1:8" ht="13.5" thickBot="1">
      <c r="A10" s="571"/>
      <c r="B10" s="572"/>
      <c r="C10" s="572"/>
      <c r="D10" s="572"/>
      <c r="E10" s="573" t="s">
        <v>266</v>
      </c>
      <c r="F10" s="573"/>
      <c r="G10" s="573" t="s">
        <v>267</v>
      </c>
      <c r="H10" s="573" t="s">
        <v>11</v>
      </c>
    </row>
    <row r="11" spans="1:8" ht="12.75">
      <c r="A11" s="571">
        <v>1</v>
      </c>
      <c r="B11" s="574" t="s">
        <v>270</v>
      </c>
      <c r="C11" s="568"/>
      <c r="D11" s="568"/>
      <c r="E11" s="569"/>
      <c r="F11" s="575"/>
      <c r="G11" s="568"/>
      <c r="H11" s="568"/>
    </row>
    <row r="12" spans="1:8" ht="12.75">
      <c r="A12" s="571">
        <v>2</v>
      </c>
      <c r="B12" s="568"/>
      <c r="C12" s="576" t="s">
        <v>273</v>
      </c>
      <c r="D12" s="576"/>
      <c r="E12" s="575">
        <v>0.9244516559223183</v>
      </c>
      <c r="F12" s="577" t="s">
        <v>419</v>
      </c>
      <c r="G12" s="205">
        <v>2319449.2047091</v>
      </c>
      <c r="H12" s="578">
        <v>-2319449.2047090963</v>
      </c>
    </row>
    <row r="13" spans="1:8" ht="12.75">
      <c r="A13" s="571">
        <v>3</v>
      </c>
      <c r="B13" s="568"/>
      <c r="C13" s="576" t="s">
        <v>274</v>
      </c>
      <c r="D13" s="576"/>
      <c r="E13" s="575">
        <v>0.07554834407768196</v>
      </c>
      <c r="F13" s="577" t="s">
        <v>420</v>
      </c>
      <c r="G13" s="578">
        <v>189550.79529090403</v>
      </c>
      <c r="H13" s="578"/>
    </row>
    <row r="14" spans="1:8" ht="12.75">
      <c r="A14" s="571">
        <v>4</v>
      </c>
      <c r="B14" s="568"/>
      <c r="C14" s="579" t="s">
        <v>275</v>
      </c>
      <c r="D14" s="568"/>
      <c r="E14" s="575">
        <v>1</v>
      </c>
      <c r="F14" s="103"/>
      <c r="G14" s="103">
        <v>2509000</v>
      </c>
      <c r="H14" s="580">
        <v>-2319449.2047090963</v>
      </c>
    </row>
    <row r="15" spans="1:8" ht="12.75">
      <c r="A15" s="571"/>
      <c r="B15" s="568"/>
      <c r="C15" s="579"/>
      <c r="D15" s="568"/>
      <c r="E15" s="575"/>
      <c r="F15" s="112"/>
      <c r="G15" s="112"/>
      <c r="H15" s="581"/>
    </row>
    <row r="16" spans="1:8" ht="12.75">
      <c r="A16" s="571">
        <v>5</v>
      </c>
      <c r="B16" s="568"/>
      <c r="C16" s="568" t="s">
        <v>276</v>
      </c>
      <c r="D16" s="568"/>
      <c r="E16" s="575">
        <v>0</v>
      </c>
      <c r="F16" s="568"/>
      <c r="G16" s="578">
        <v>582000</v>
      </c>
      <c r="H16" s="578">
        <v>-582000</v>
      </c>
    </row>
    <row r="17" spans="1:8" ht="12.75">
      <c r="A17" s="571">
        <v>6</v>
      </c>
      <c r="B17" s="143"/>
      <c r="C17" s="582"/>
      <c r="D17" s="568"/>
      <c r="E17" s="568"/>
      <c r="F17" s="583"/>
      <c r="G17" s="578"/>
      <c r="H17" s="127"/>
    </row>
    <row r="18" spans="1:8" ht="12.75">
      <c r="A18" s="571">
        <v>7</v>
      </c>
      <c r="B18" s="576"/>
      <c r="C18" s="568"/>
      <c r="D18" s="568"/>
      <c r="E18" s="568"/>
      <c r="F18" s="583"/>
      <c r="G18" s="578"/>
      <c r="H18" s="581"/>
    </row>
    <row r="19" spans="1:8" ht="12.75">
      <c r="A19" s="571">
        <v>8</v>
      </c>
      <c r="B19" s="576"/>
      <c r="C19" s="576" t="s">
        <v>279</v>
      </c>
      <c r="D19" s="568"/>
      <c r="E19" s="575">
        <v>0.9281083536172626</v>
      </c>
      <c r="F19" s="577" t="s">
        <v>445</v>
      </c>
      <c r="G19" s="578">
        <v>261726.655720068</v>
      </c>
      <c r="H19" s="578">
        <v>-261726.655720068</v>
      </c>
    </row>
    <row r="20" spans="1:8" ht="12.75">
      <c r="A20" s="571">
        <v>9</v>
      </c>
      <c r="B20" s="568"/>
      <c r="C20" s="576" t="s">
        <v>280</v>
      </c>
      <c r="D20" s="584"/>
      <c r="E20" s="575">
        <v>0.07189164638273747</v>
      </c>
      <c r="F20" s="577" t="s">
        <v>446</v>
      </c>
      <c r="G20" s="585">
        <v>20273.444279931966</v>
      </c>
      <c r="H20" s="585"/>
    </row>
    <row r="21" spans="1:8" ht="12.75">
      <c r="A21" s="571">
        <v>10</v>
      </c>
      <c r="B21" s="568"/>
      <c r="C21" s="579" t="s">
        <v>282</v>
      </c>
      <c r="D21" s="143"/>
      <c r="E21" s="575">
        <v>1</v>
      </c>
      <c r="F21" s="568"/>
      <c r="G21" s="578">
        <v>282000</v>
      </c>
      <c r="H21" s="578">
        <v>-261726.655720068</v>
      </c>
    </row>
    <row r="22" spans="1:8" ht="12.75">
      <c r="A22" s="571">
        <v>11</v>
      </c>
      <c r="B22" s="576"/>
      <c r="C22" s="582"/>
      <c r="D22" s="568"/>
      <c r="E22" s="568"/>
      <c r="F22" s="568"/>
      <c r="G22" s="568"/>
      <c r="H22" s="578"/>
    </row>
    <row r="23" spans="1:8" ht="12.75">
      <c r="A23" s="571">
        <v>12</v>
      </c>
      <c r="B23" s="576"/>
      <c r="C23" s="574" t="s">
        <v>549</v>
      </c>
      <c r="D23" s="568"/>
      <c r="E23" s="568"/>
      <c r="F23" s="583"/>
      <c r="G23" s="576"/>
      <c r="H23" s="586">
        <v>-3163175.7604291644</v>
      </c>
    </row>
    <row r="24" spans="1:8" ht="10.5" customHeight="1">
      <c r="A24" s="571">
        <v>13</v>
      </c>
      <c r="B24" s="568"/>
      <c r="C24" s="568"/>
      <c r="D24" s="568"/>
      <c r="E24" s="568"/>
      <c r="F24" s="568"/>
      <c r="G24" s="568"/>
      <c r="H24" s="568"/>
    </row>
    <row r="25" spans="1:8" ht="10.5" customHeight="1">
      <c r="A25" s="571">
        <v>14</v>
      </c>
      <c r="B25" s="568"/>
      <c r="C25" s="587"/>
      <c r="D25" s="587"/>
      <c r="E25" s="587"/>
      <c r="F25" s="587"/>
      <c r="G25" s="587"/>
      <c r="H25" s="587"/>
    </row>
    <row r="26" spans="1:8" ht="12.75">
      <c r="A26" s="571">
        <v>15</v>
      </c>
      <c r="B26" s="568"/>
      <c r="C26" s="152" t="s">
        <v>284</v>
      </c>
      <c r="D26" s="152"/>
      <c r="E26" s="152"/>
      <c r="F26" s="152"/>
      <c r="G26" s="152"/>
      <c r="H26" s="152"/>
    </row>
    <row r="27" spans="1:8" ht="12.75">
      <c r="A27" s="571">
        <v>16</v>
      </c>
      <c r="B27" s="582"/>
      <c r="C27" s="153" t="s">
        <v>286</v>
      </c>
      <c r="D27" s="153"/>
      <c r="E27" s="153"/>
      <c r="F27" s="153"/>
      <c r="G27" s="153"/>
      <c r="H27" s="153"/>
    </row>
    <row r="28" spans="1:8" ht="12.75" customHeight="1">
      <c r="A28" s="571">
        <v>17</v>
      </c>
      <c r="B28" s="568"/>
      <c r="C28" s="568"/>
      <c r="D28" s="568"/>
      <c r="E28" s="568"/>
      <c r="F28" s="568"/>
      <c r="G28" s="568"/>
      <c r="H28" s="568"/>
    </row>
    <row r="29" spans="1:8" ht="12.75">
      <c r="A29" s="571">
        <v>18</v>
      </c>
      <c r="B29" s="568"/>
      <c r="C29" s="154" t="s">
        <v>287</v>
      </c>
      <c r="D29" s="155"/>
      <c r="E29" s="155"/>
      <c r="F29" s="155"/>
      <c r="G29" s="155"/>
      <c r="H29" s="156"/>
    </row>
    <row r="30" spans="1:8" ht="13.5" thickBot="1">
      <c r="A30" s="571">
        <v>19</v>
      </c>
      <c r="B30" s="568"/>
      <c r="C30" s="155" t="s">
        <v>289</v>
      </c>
      <c r="D30" s="111"/>
      <c r="E30" s="111"/>
      <c r="F30" s="111"/>
      <c r="G30" s="111">
        <v>0.26495</v>
      </c>
      <c r="H30" s="157"/>
    </row>
    <row r="31" spans="1:8" ht="12.75">
      <c r="A31" s="571">
        <v>20</v>
      </c>
      <c r="B31" s="568"/>
      <c r="C31" s="155" t="s">
        <v>291</v>
      </c>
      <c r="D31" s="112"/>
      <c r="E31" s="112"/>
      <c r="F31" s="112"/>
      <c r="G31" s="112">
        <f>G30*H23</f>
        <v>-838083.4177257072</v>
      </c>
      <c r="H31" s="77">
        <f>SUM(G31)</f>
        <v>-838083.4177257072</v>
      </c>
    </row>
    <row r="32" spans="1:8" ht="12.75">
      <c r="A32" s="571">
        <v>21</v>
      </c>
      <c r="B32" s="568"/>
      <c r="C32" s="158"/>
      <c r="D32" s="159"/>
      <c r="E32" s="159"/>
      <c r="F32" s="159"/>
      <c r="G32" s="159"/>
      <c r="H32" s="155"/>
    </row>
    <row r="33" spans="1:8" ht="12.75">
      <c r="A33" s="571">
        <v>22</v>
      </c>
      <c r="B33" s="582"/>
      <c r="C33" s="576"/>
      <c r="D33" s="576"/>
      <c r="E33" s="576"/>
      <c r="F33" s="588"/>
      <c r="G33" s="576"/>
      <c r="H33" s="576"/>
    </row>
    <row r="34" spans="1:8" ht="12.75">
      <c r="A34" s="571">
        <v>23</v>
      </c>
      <c r="B34" s="568"/>
      <c r="C34" s="160" t="s">
        <v>292</v>
      </c>
      <c r="D34" s="155"/>
      <c r="E34" s="155"/>
      <c r="F34" s="155"/>
      <c r="G34" s="155"/>
      <c r="H34" s="156"/>
    </row>
    <row r="35" spans="1:8" ht="13.5" thickBot="1">
      <c r="A35" s="571">
        <v>24</v>
      </c>
      <c r="B35" s="582"/>
      <c r="C35" s="155" t="s">
        <v>289</v>
      </c>
      <c r="D35" s="111"/>
      <c r="E35" s="111"/>
      <c r="F35" s="111"/>
      <c r="G35" s="111">
        <v>0.0654</v>
      </c>
      <c r="H35" s="157"/>
    </row>
    <row r="36" spans="1:8" ht="12.75">
      <c r="A36" s="571">
        <v>25</v>
      </c>
      <c r="B36" s="568"/>
      <c r="C36" s="155" t="s">
        <v>291</v>
      </c>
      <c r="D36" s="112"/>
      <c r="E36" s="112"/>
      <c r="F36" s="112"/>
      <c r="G36" s="112">
        <v>-54810.65551926125</v>
      </c>
      <c r="H36" s="77"/>
    </row>
    <row r="37" spans="1:8" ht="11.25" customHeight="1">
      <c r="A37" s="571">
        <v>26</v>
      </c>
      <c r="B37" s="568"/>
      <c r="C37" s="158"/>
      <c r="D37" s="159"/>
      <c r="E37" s="159"/>
      <c r="F37" s="159"/>
      <c r="G37" s="159"/>
      <c r="H37" s="155"/>
    </row>
    <row r="38" spans="1:8" ht="11.25" customHeight="1">
      <c r="A38" s="571">
        <v>27</v>
      </c>
      <c r="B38" s="568"/>
      <c r="C38" s="576"/>
      <c r="D38" s="576"/>
      <c r="E38" s="576"/>
      <c r="F38" s="576"/>
      <c r="G38" s="576"/>
      <c r="H38" s="576"/>
    </row>
    <row r="39" spans="1:8" ht="12.75">
      <c r="A39" s="571">
        <v>28</v>
      </c>
      <c r="B39" s="568"/>
      <c r="C39" s="154" t="s">
        <v>293</v>
      </c>
      <c r="D39" s="155"/>
      <c r="E39" s="155"/>
      <c r="F39" s="155"/>
      <c r="G39" s="155"/>
      <c r="H39" s="156"/>
    </row>
    <row r="40" spans="1:8" ht="13.5" thickBot="1">
      <c r="A40" s="571">
        <v>29</v>
      </c>
      <c r="B40" s="568"/>
      <c r="C40" s="117" t="s">
        <v>434</v>
      </c>
      <c r="D40" s="111"/>
      <c r="E40" s="111"/>
      <c r="F40" s="111"/>
      <c r="G40" s="111">
        <v>0.3505417316857662</v>
      </c>
      <c r="H40" s="157"/>
    </row>
    <row r="41" spans="1:8" ht="12.75">
      <c r="A41" s="571">
        <v>30</v>
      </c>
      <c r="B41" s="568"/>
      <c r="C41" s="155" t="s">
        <v>291</v>
      </c>
      <c r="D41" s="112"/>
      <c r="E41" s="112"/>
      <c r="F41" s="112"/>
      <c r="G41" s="112">
        <v>-19213.42210055384</v>
      </c>
      <c r="H41" s="77">
        <v>19213.42210055384</v>
      </c>
    </row>
    <row r="42" spans="1:8" ht="11.25" customHeight="1">
      <c r="A42" s="571">
        <v>31</v>
      </c>
      <c r="B42" s="568"/>
      <c r="C42" s="158"/>
      <c r="D42" s="159"/>
      <c r="E42" s="159"/>
      <c r="F42" s="159"/>
      <c r="G42" s="159"/>
      <c r="H42" s="155"/>
    </row>
    <row r="43" spans="1:8" ht="11.25" customHeight="1">
      <c r="A43" s="571">
        <v>32</v>
      </c>
      <c r="B43" s="568"/>
      <c r="C43" s="568"/>
      <c r="D43" s="568"/>
      <c r="E43" s="568"/>
      <c r="F43" s="568"/>
      <c r="G43" s="568"/>
      <c r="H43" s="589"/>
    </row>
    <row r="44" spans="1:8" ht="12.75">
      <c r="A44" s="571">
        <v>33</v>
      </c>
      <c r="B44" s="590" t="s">
        <v>294</v>
      </c>
      <c r="C44" s="568"/>
      <c r="D44" s="568"/>
      <c r="E44" s="568"/>
      <c r="F44" s="590"/>
      <c r="G44" s="590"/>
      <c r="H44" s="127">
        <f>SUM(H31:H41)</f>
        <v>-818869.9956251533</v>
      </c>
    </row>
    <row r="45" spans="1:8" ht="9" customHeight="1" thickBot="1">
      <c r="A45" s="571">
        <v>34</v>
      </c>
      <c r="B45" s="568"/>
      <c r="C45" s="568"/>
      <c r="D45" s="568"/>
      <c r="E45" s="568"/>
      <c r="F45" s="568"/>
      <c r="G45" s="568"/>
      <c r="H45" s="591"/>
    </row>
    <row r="46" spans="1:8" ht="9" customHeight="1" thickTop="1">
      <c r="A46" s="571">
        <v>35</v>
      </c>
      <c r="B46" s="568"/>
      <c r="C46" s="568"/>
      <c r="D46" s="568"/>
      <c r="E46" s="568"/>
      <c r="F46" s="568"/>
      <c r="G46" s="568"/>
      <c r="H46" s="568"/>
    </row>
    <row r="47" spans="1:8" ht="12.75">
      <c r="A47" s="571">
        <v>36</v>
      </c>
      <c r="B47" s="568" t="s">
        <v>11</v>
      </c>
      <c r="C47" s="568"/>
      <c r="D47" s="568"/>
      <c r="E47" s="568"/>
      <c r="F47" s="568"/>
      <c r="G47" s="568"/>
      <c r="H47" s="127">
        <f>H44</f>
        <v>-818869.9956251533</v>
      </c>
    </row>
    <row r="48" spans="1:8" ht="7.5" customHeight="1">
      <c r="A48" s="571"/>
      <c r="B48" s="568"/>
      <c r="C48" s="568"/>
      <c r="D48" s="568"/>
      <c r="E48" s="568"/>
      <c r="F48" s="568"/>
      <c r="G48" s="568"/>
      <c r="H48" s="568"/>
    </row>
    <row r="49" spans="1:8" ht="12.75">
      <c r="A49" s="584" t="s">
        <v>626</v>
      </c>
      <c r="B49" s="568"/>
      <c r="C49" s="568"/>
      <c r="D49" s="568"/>
      <c r="E49" s="568"/>
      <c r="F49" s="568"/>
      <c r="G49" s="568"/>
      <c r="H49" s="568"/>
    </row>
    <row r="50" spans="1:8" ht="12.75">
      <c r="A50" s="592" t="s">
        <v>627</v>
      </c>
      <c r="B50" s="568"/>
      <c r="C50" s="568"/>
      <c r="D50" s="568"/>
      <c r="E50" s="568"/>
      <c r="F50" s="568"/>
      <c r="G50" s="568"/>
      <c r="H50" s="568"/>
    </row>
    <row r="51" spans="1:8" ht="12.75">
      <c r="A51" s="584" t="s">
        <v>628</v>
      </c>
      <c r="B51" s="568"/>
      <c r="C51" s="568"/>
      <c r="D51" s="568"/>
      <c r="E51" s="568"/>
      <c r="F51" s="568"/>
      <c r="G51" s="568"/>
      <c r="H51" s="568"/>
    </row>
    <row r="52" spans="1:8" ht="12.75">
      <c r="A52" s="584" t="s">
        <v>629</v>
      </c>
      <c r="B52" s="568"/>
      <c r="C52" s="568"/>
      <c r="D52" s="568"/>
      <c r="E52" s="568"/>
      <c r="F52" s="568"/>
      <c r="G52" s="568"/>
      <c r="H52" s="568"/>
    </row>
  </sheetData>
  <mergeCells count="3">
    <mergeCell ref="A5:H5"/>
    <mergeCell ref="A6:H6"/>
    <mergeCell ref="A7:H7"/>
  </mergeCells>
  <printOptions/>
  <pageMargins left="0.75" right="0.24" top="0.3" bottom="0.33" header="0.17" footer="0.17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8.140625" style="0" customWidth="1"/>
    <col min="4" max="4" width="18.00390625" style="0" customWidth="1"/>
    <col min="5" max="5" width="12.7109375" style="0" bestFit="1" customWidth="1"/>
    <col min="6" max="6" width="14.421875" style="0" customWidth="1"/>
    <col min="7" max="7" width="10.421875" style="0" customWidth="1"/>
    <col min="8" max="8" width="2.8515625" style="0" customWidth="1"/>
    <col min="9" max="9" width="12.00390625" style="0" customWidth="1"/>
    <col min="10" max="10" width="11.8515625" style="0" customWidth="1"/>
    <col min="11" max="11" width="1.1484375" style="0" customWidth="1"/>
  </cols>
  <sheetData>
    <row r="1" ht="15.75">
      <c r="K1" s="353" t="s">
        <v>589</v>
      </c>
    </row>
    <row r="2" ht="15.75">
      <c r="K2" s="354" t="s">
        <v>588</v>
      </c>
    </row>
    <row r="3" ht="15.75">
      <c r="K3" s="354" t="s">
        <v>590</v>
      </c>
    </row>
    <row r="4" spans="1:1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354" t="s">
        <v>620</v>
      </c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26.25">
      <c r="A6" s="647" t="s">
        <v>619</v>
      </c>
      <c r="B6" s="647"/>
      <c r="C6" s="647"/>
      <c r="D6" s="647"/>
      <c r="E6" s="647"/>
      <c r="F6" s="647"/>
      <c r="G6" s="647"/>
      <c r="H6" s="647"/>
      <c r="I6" s="647"/>
      <c r="J6" s="647"/>
    </row>
    <row r="7" spans="1:10" ht="18">
      <c r="A7" s="648"/>
      <c r="B7" s="648"/>
      <c r="C7" s="648"/>
      <c r="D7" s="648"/>
      <c r="E7" s="648"/>
      <c r="F7" s="648"/>
      <c r="G7" s="648"/>
      <c r="H7" s="648"/>
      <c r="I7" s="648"/>
      <c r="J7" s="648"/>
    </row>
    <row r="8" spans="1:10" ht="12.75">
      <c r="A8" s="171"/>
      <c r="B8" s="614"/>
      <c r="C8" s="614"/>
      <c r="D8" s="614" t="s">
        <v>0</v>
      </c>
      <c r="E8" s="614" t="s">
        <v>1</v>
      </c>
      <c r="F8" s="614" t="s">
        <v>552</v>
      </c>
      <c r="G8" s="614" t="s">
        <v>551</v>
      </c>
      <c r="H8" s="614"/>
      <c r="I8" s="614" t="s">
        <v>2</v>
      </c>
      <c r="J8" s="614" t="s">
        <v>572</v>
      </c>
    </row>
    <row r="9" spans="1:10" ht="25.5">
      <c r="A9" s="576"/>
      <c r="B9" s="576"/>
      <c r="C9" s="576"/>
      <c r="D9" s="576"/>
      <c r="E9" s="576"/>
      <c r="F9" s="571" t="s">
        <v>262</v>
      </c>
      <c r="G9" s="615" t="s">
        <v>262</v>
      </c>
      <c r="H9" s="615"/>
      <c r="I9" s="615"/>
      <c r="J9" s="576"/>
    </row>
    <row r="10" spans="1:10" ht="13.5" thickBot="1">
      <c r="A10" s="576"/>
      <c r="B10" s="616"/>
      <c r="C10" s="616"/>
      <c r="D10" s="616"/>
      <c r="E10" s="616"/>
      <c r="F10" s="617" t="s">
        <v>459</v>
      </c>
      <c r="G10" s="617" t="s">
        <v>268</v>
      </c>
      <c r="H10" s="617"/>
      <c r="I10" s="617" t="s">
        <v>269</v>
      </c>
      <c r="J10" s="617" t="s">
        <v>335</v>
      </c>
    </row>
    <row r="11" spans="1:10" ht="12.75">
      <c r="A11" s="576">
        <v>1</v>
      </c>
      <c r="B11" s="576"/>
      <c r="C11" s="576"/>
      <c r="D11" s="576"/>
      <c r="E11" s="571" t="s">
        <v>419</v>
      </c>
      <c r="F11" s="576"/>
      <c r="G11" s="571"/>
      <c r="H11" s="571"/>
      <c r="I11" s="568"/>
      <c r="J11" s="568"/>
    </row>
    <row r="12" spans="1:10" ht="12.75">
      <c r="A12" s="576">
        <v>2</v>
      </c>
      <c r="B12" s="143" t="s">
        <v>271</v>
      </c>
      <c r="C12" s="576"/>
      <c r="D12" s="576"/>
      <c r="E12" s="618"/>
      <c r="F12" s="576"/>
      <c r="G12" s="576"/>
      <c r="H12" s="576"/>
      <c r="I12" s="568"/>
      <c r="J12" s="568"/>
    </row>
    <row r="13" spans="1:10" ht="12.75">
      <c r="A13" s="576">
        <v>3</v>
      </c>
      <c r="B13" s="143"/>
      <c r="C13" s="576"/>
      <c r="D13" s="576"/>
      <c r="E13" s="619"/>
      <c r="F13" s="576"/>
      <c r="G13" s="576"/>
      <c r="H13" s="576"/>
      <c r="I13" s="568"/>
      <c r="J13" s="568"/>
    </row>
    <row r="14" spans="1:10" ht="12.75">
      <c r="A14" s="576">
        <v>4</v>
      </c>
      <c r="B14" s="143"/>
      <c r="C14" s="576" t="s">
        <v>482</v>
      </c>
      <c r="D14" s="576"/>
      <c r="E14" s="618">
        <v>990500</v>
      </c>
      <c r="F14" s="576"/>
      <c r="G14" s="576"/>
      <c r="H14" s="576"/>
      <c r="I14" s="568"/>
      <c r="J14" s="568"/>
    </row>
    <row r="15" spans="1:10" ht="12.75">
      <c r="A15" s="576">
        <v>5</v>
      </c>
      <c r="B15" s="576"/>
      <c r="C15" s="576" t="s">
        <v>460</v>
      </c>
      <c r="D15" s="576"/>
      <c r="E15" s="576"/>
      <c r="F15" s="576"/>
      <c r="G15" s="620">
        <f>1-G16</f>
        <v>0.351687062253885</v>
      </c>
      <c r="H15" s="620" t="s">
        <v>420</v>
      </c>
      <c r="I15" s="205">
        <f>E14*G15</f>
        <v>348346.0351624731</v>
      </c>
      <c r="J15" s="578"/>
    </row>
    <row r="16" spans="1:10" ht="12.75">
      <c r="A16" s="576">
        <v>6</v>
      </c>
      <c r="B16" s="576"/>
      <c r="C16" s="576" t="s">
        <v>277</v>
      </c>
      <c r="D16" s="576"/>
      <c r="E16" s="576"/>
      <c r="F16" s="621">
        <v>0.036866666666666666</v>
      </c>
      <c r="G16" s="622">
        <v>0.648312937746115</v>
      </c>
      <c r="H16" s="620" t="s">
        <v>445</v>
      </c>
      <c r="I16" s="205">
        <f>E14*G16</f>
        <v>642153.9648375269</v>
      </c>
      <c r="J16" s="578">
        <v>642153.9648375267</v>
      </c>
    </row>
    <row r="17" spans="1:10" ht="12.75">
      <c r="A17" s="576">
        <v>7</v>
      </c>
      <c r="B17" s="576"/>
      <c r="C17" s="143" t="s">
        <v>278</v>
      </c>
      <c r="D17" s="143"/>
      <c r="E17" s="576"/>
      <c r="F17" s="588">
        <v>0.036866666666666666</v>
      </c>
      <c r="G17" s="588">
        <v>0.6483129377461148</v>
      </c>
      <c r="H17" s="588"/>
      <c r="I17" s="196">
        <f>SUM(I15:I16)</f>
        <v>990500</v>
      </c>
      <c r="J17" s="578"/>
    </row>
    <row r="18" spans="1:10" ht="12.75">
      <c r="A18" s="576">
        <v>8</v>
      </c>
      <c r="B18" s="576"/>
      <c r="C18" s="576"/>
      <c r="D18" s="576"/>
      <c r="E18" s="576"/>
      <c r="F18" s="576"/>
      <c r="G18" s="576"/>
      <c r="H18" s="576"/>
      <c r="I18" s="578"/>
      <c r="J18" s="578"/>
    </row>
    <row r="19" spans="1:10" ht="12.75">
      <c r="A19" s="576">
        <v>9</v>
      </c>
      <c r="B19" s="143" t="s">
        <v>281</v>
      </c>
      <c r="C19" s="576"/>
      <c r="D19" s="576"/>
      <c r="E19" s="576"/>
      <c r="F19" s="576"/>
      <c r="G19" s="576"/>
      <c r="H19" s="576"/>
      <c r="I19" s="578"/>
      <c r="J19" s="623"/>
    </row>
    <row r="20" spans="1:10" ht="12.75">
      <c r="A20" s="576">
        <v>10</v>
      </c>
      <c r="B20" s="143"/>
      <c r="C20" s="576"/>
      <c r="D20" s="576"/>
      <c r="E20" s="618"/>
      <c r="F20" s="576"/>
      <c r="G20" s="576"/>
      <c r="H20" s="576"/>
      <c r="I20" s="578"/>
      <c r="J20" s="623"/>
    </row>
    <row r="21" spans="1:10" ht="12.75">
      <c r="A21" s="576">
        <v>11</v>
      </c>
      <c r="B21" s="143"/>
      <c r="C21" s="576"/>
      <c r="D21" s="576"/>
      <c r="E21" s="619"/>
      <c r="F21" s="576"/>
      <c r="G21" s="576"/>
      <c r="H21" s="576"/>
      <c r="I21" s="578"/>
      <c r="J21" s="623"/>
    </row>
    <row r="22" spans="1:10" ht="12.75">
      <c r="A22" s="576">
        <v>12</v>
      </c>
      <c r="B22" s="143"/>
      <c r="C22" s="576" t="s">
        <v>483</v>
      </c>
      <c r="D22" s="576"/>
      <c r="E22" s="618">
        <v>4009500</v>
      </c>
      <c r="F22" s="576"/>
      <c r="G22" s="576"/>
      <c r="H22" s="576"/>
      <c r="I22" s="205"/>
      <c r="J22" s="623"/>
    </row>
    <row r="23" spans="1:10" ht="12.75">
      <c r="A23" s="576">
        <v>13</v>
      </c>
      <c r="B23" s="143"/>
      <c r="C23" s="576" t="s">
        <v>460</v>
      </c>
      <c r="D23" s="576"/>
      <c r="E23" s="576"/>
      <c r="F23" s="576"/>
      <c r="G23" s="620">
        <f>1-G24</f>
        <v>0.3460255358819684</v>
      </c>
      <c r="H23" s="620" t="s">
        <v>446</v>
      </c>
      <c r="I23" s="205">
        <f>G23*E22</f>
        <v>1387389.3861187522</v>
      </c>
      <c r="J23" s="578"/>
    </row>
    <row r="24" spans="1:10" ht="12.75">
      <c r="A24" s="576">
        <v>14</v>
      </c>
      <c r="B24" s="576"/>
      <c r="C24" s="576" t="s">
        <v>283</v>
      </c>
      <c r="D24" s="576"/>
      <c r="E24" s="576"/>
      <c r="F24" s="621">
        <v>0.036866666666666666</v>
      </c>
      <c r="G24" s="621">
        <v>0.6539744641180316</v>
      </c>
      <c r="H24" s="620" t="s">
        <v>447</v>
      </c>
      <c r="I24" s="205">
        <f>E22*G24</f>
        <v>2622110.6138812476</v>
      </c>
      <c r="J24" s="578">
        <v>2622110.6138812476</v>
      </c>
    </row>
    <row r="25" spans="1:10" ht="12.75">
      <c r="A25" s="576">
        <v>15</v>
      </c>
      <c r="B25" s="576"/>
      <c r="C25" s="143" t="s">
        <v>285</v>
      </c>
      <c r="D25" s="143"/>
      <c r="E25" s="576"/>
      <c r="F25" s="588">
        <v>0.036866666666666666</v>
      </c>
      <c r="G25" s="588">
        <v>0.6539744641180316</v>
      </c>
      <c r="H25" s="588"/>
      <c r="I25" s="196">
        <f>SUM(I23:I24)</f>
        <v>4009500</v>
      </c>
      <c r="J25" s="624"/>
    </row>
    <row r="26" spans="1:10" ht="12.75">
      <c r="A26" s="576">
        <v>16</v>
      </c>
      <c r="B26" s="576"/>
      <c r="C26" s="576"/>
      <c r="D26" s="576"/>
      <c r="E26" s="576"/>
      <c r="F26" s="576"/>
      <c r="G26" s="625"/>
      <c r="H26" s="625"/>
      <c r="I26" s="578"/>
      <c r="J26" s="578"/>
    </row>
    <row r="27" spans="1:10" ht="12.75">
      <c r="A27" s="576">
        <v>17</v>
      </c>
      <c r="B27" s="576" t="s">
        <v>634</v>
      </c>
      <c r="C27" s="576"/>
      <c r="D27" s="576"/>
      <c r="E27" s="576"/>
      <c r="F27" s="576"/>
      <c r="G27" s="576"/>
      <c r="H27" s="576"/>
      <c r="I27" s="578"/>
      <c r="J27" s="578">
        <f>J16+J24</f>
        <v>3264264.578718774</v>
      </c>
    </row>
    <row r="28" spans="1:10" ht="12.75">
      <c r="A28" s="576">
        <v>18</v>
      </c>
      <c r="B28" s="576" t="s">
        <v>288</v>
      </c>
      <c r="C28" s="576"/>
      <c r="D28" s="576"/>
      <c r="E28" s="576"/>
      <c r="F28" s="576"/>
      <c r="G28" s="576"/>
      <c r="H28" s="576"/>
      <c r="I28" s="578"/>
      <c r="J28" s="578">
        <v>5000000</v>
      </c>
    </row>
    <row r="29" spans="1:10" ht="12.75">
      <c r="A29" s="576">
        <v>19</v>
      </c>
      <c r="B29" s="576" t="s">
        <v>290</v>
      </c>
      <c r="C29" s="576"/>
      <c r="D29" s="576"/>
      <c r="E29" s="576"/>
      <c r="F29" s="576"/>
      <c r="G29" s="576"/>
      <c r="H29" s="576"/>
      <c r="I29" s="578"/>
      <c r="J29" s="578">
        <f>J27-J28</f>
        <v>-1735735.421281226</v>
      </c>
    </row>
    <row r="30" spans="1:10" ht="12.75">
      <c r="A30" s="576"/>
      <c r="B30" s="576"/>
      <c r="C30" s="576"/>
      <c r="D30" s="576"/>
      <c r="E30" s="576"/>
      <c r="F30" s="576"/>
      <c r="G30" s="576"/>
      <c r="H30" s="576"/>
      <c r="I30" s="568"/>
      <c r="J30" s="568"/>
    </row>
    <row r="31" spans="1:10" ht="12.75">
      <c r="A31" s="584" t="s">
        <v>484</v>
      </c>
      <c r="B31" s="576"/>
      <c r="C31" s="576"/>
      <c r="D31" s="576"/>
      <c r="E31" s="576"/>
      <c r="F31" s="576"/>
      <c r="G31" s="576"/>
      <c r="H31" s="576"/>
      <c r="I31" s="576"/>
      <c r="J31" s="576"/>
    </row>
    <row r="32" spans="1:10" ht="12.75">
      <c r="A32" s="592" t="s">
        <v>633</v>
      </c>
      <c r="B32" s="576"/>
      <c r="C32" s="576"/>
      <c r="D32" s="576"/>
      <c r="E32" s="576"/>
      <c r="F32" s="576"/>
      <c r="G32" s="576"/>
      <c r="H32" s="576"/>
      <c r="I32" s="576"/>
      <c r="J32" s="578"/>
    </row>
    <row r="33" spans="1:10" ht="12.75">
      <c r="A33" s="584" t="s">
        <v>630</v>
      </c>
      <c r="B33" s="576"/>
      <c r="C33" s="576"/>
      <c r="D33" s="576"/>
      <c r="E33" s="576"/>
      <c r="F33" s="576"/>
      <c r="G33" s="576"/>
      <c r="H33" s="576"/>
      <c r="I33" s="576"/>
      <c r="J33" s="576"/>
    </row>
    <row r="34" spans="1:10" ht="12.75">
      <c r="A34" s="584" t="s">
        <v>631</v>
      </c>
      <c r="B34" s="626"/>
      <c r="C34" s="626"/>
      <c r="D34" s="626"/>
      <c r="E34" s="626"/>
      <c r="F34" s="626"/>
      <c r="G34" s="626"/>
      <c r="H34" s="626"/>
      <c r="I34" s="626"/>
      <c r="J34" s="626"/>
    </row>
    <row r="35" spans="1:10" ht="12.75">
      <c r="A35" s="584" t="s">
        <v>632</v>
      </c>
      <c r="B35" s="626"/>
      <c r="C35" s="626"/>
      <c r="D35" s="626"/>
      <c r="E35" s="626"/>
      <c r="F35" s="626"/>
      <c r="G35" s="626"/>
      <c r="H35" s="626"/>
      <c r="I35" s="626"/>
      <c r="J35" s="626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13"/>
    </row>
    <row r="49" ht="12.75">
      <c r="A49" s="31"/>
    </row>
  </sheetData>
  <mergeCells count="2">
    <mergeCell ref="A7:J7"/>
    <mergeCell ref="A6:J6"/>
  </mergeCells>
  <printOptions/>
  <pageMargins left="0.55" right="0.17" top="0.35" bottom="1" header="0.18" footer="0.5"/>
  <pageSetup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13.28125" style="0" customWidth="1"/>
    <col min="4" max="4" width="18.7109375" style="0" customWidth="1"/>
    <col min="5" max="5" width="15.00390625" style="0" customWidth="1"/>
    <col min="6" max="6" width="15.7109375" style="0" customWidth="1"/>
    <col min="7" max="7" width="3.140625" style="0" customWidth="1"/>
  </cols>
  <sheetData>
    <row r="1" spans="1:7" ht="15.75">
      <c r="A1" s="13"/>
      <c r="B1" s="80"/>
      <c r="C1" s="80"/>
      <c r="D1" s="80"/>
      <c r="E1" s="80"/>
      <c r="G1" s="354" t="s">
        <v>589</v>
      </c>
    </row>
    <row r="2" spans="1:7" ht="15.75">
      <c r="A2" s="13"/>
      <c r="B2" s="7"/>
      <c r="C2" s="7"/>
      <c r="D2" s="7"/>
      <c r="E2" s="7"/>
      <c r="G2" s="354" t="s">
        <v>588</v>
      </c>
    </row>
    <row r="3" spans="1:7" ht="15.75">
      <c r="A3" s="13"/>
      <c r="B3" s="7"/>
      <c r="C3" s="7"/>
      <c r="D3" s="7"/>
      <c r="E3" s="7"/>
      <c r="G3" s="354" t="s">
        <v>590</v>
      </c>
    </row>
    <row r="4" spans="1:7" ht="15.75">
      <c r="A4" s="13"/>
      <c r="B4" s="7"/>
      <c r="C4" s="7"/>
      <c r="D4" s="7"/>
      <c r="E4" s="7"/>
      <c r="G4" s="354" t="s">
        <v>621</v>
      </c>
    </row>
    <row r="5" spans="1:6" ht="23.25">
      <c r="A5" s="206"/>
      <c r="B5" s="650" t="s">
        <v>553</v>
      </c>
      <c r="C5" s="650"/>
      <c r="D5" s="650"/>
      <c r="E5" s="650"/>
      <c r="F5" s="650"/>
    </row>
    <row r="6" spans="1:6" ht="18">
      <c r="A6" s="206"/>
      <c r="B6" s="13"/>
      <c r="C6" s="13"/>
      <c r="D6" s="13"/>
      <c r="E6" s="13"/>
      <c r="F6" s="13"/>
    </row>
    <row r="7" spans="1:6" ht="18">
      <c r="A7" s="206"/>
      <c r="B7" s="5"/>
      <c r="C7" s="99"/>
      <c r="D7" s="80"/>
      <c r="E7" s="5"/>
      <c r="F7" s="218"/>
    </row>
    <row r="8" spans="1:6" ht="12.75">
      <c r="A8" s="26"/>
      <c r="B8" s="5"/>
      <c r="C8" s="5" t="s">
        <v>0</v>
      </c>
      <c r="D8" s="5" t="s">
        <v>1</v>
      </c>
      <c r="E8" s="5" t="s">
        <v>552</v>
      </c>
      <c r="F8" s="218" t="s">
        <v>551</v>
      </c>
    </row>
    <row r="9" spans="1:6" ht="12.75">
      <c r="A9" s="23"/>
      <c r="B9" s="593" t="s">
        <v>538</v>
      </c>
      <c r="C9" s="80" t="s">
        <v>539</v>
      </c>
      <c r="D9" s="80" t="s">
        <v>540</v>
      </c>
      <c r="E9" s="80" t="s">
        <v>537</v>
      </c>
      <c r="F9" s="5" t="s">
        <v>262</v>
      </c>
    </row>
    <row r="10" spans="1:6" ht="13.5" thickBot="1">
      <c r="A10" s="594"/>
      <c r="B10" s="595"/>
      <c r="C10" s="595"/>
      <c r="D10" s="595"/>
      <c r="E10" s="595"/>
      <c r="F10" s="595"/>
    </row>
    <row r="11" spans="1:6" ht="12.75">
      <c r="A11" s="100">
        <v>1</v>
      </c>
      <c r="B11" s="596" t="s">
        <v>541</v>
      </c>
      <c r="C11" s="597">
        <v>2296466.39</v>
      </c>
      <c r="D11" s="597">
        <v>1944134.4325674635</v>
      </c>
      <c r="E11" s="597">
        <v>2069506.9984044943</v>
      </c>
      <c r="F11" s="598">
        <f>AVERAGE(C11:E11)</f>
        <v>2103369.2736573196</v>
      </c>
    </row>
    <row r="12" spans="1:6" ht="12.75">
      <c r="A12" s="100">
        <v>2</v>
      </c>
      <c r="B12" s="599" t="s">
        <v>643</v>
      </c>
      <c r="C12" s="600">
        <v>0</v>
      </c>
      <c r="D12" s="600">
        <v>205518.0474325364</v>
      </c>
      <c r="E12" s="600">
        <v>310158.6715955057</v>
      </c>
      <c r="F12" s="601">
        <f>AVERAGE(C12:E12)</f>
        <v>171892.23967601403</v>
      </c>
    </row>
    <row r="13" spans="1:6" ht="12.75">
      <c r="A13" s="100">
        <v>3</v>
      </c>
      <c r="B13" s="602" t="s">
        <v>201</v>
      </c>
      <c r="C13" s="600">
        <f>SUM(C11:C12)</f>
        <v>2296466.39</v>
      </c>
      <c r="D13" s="600">
        <f>SUM(D11:D12)</f>
        <v>2149652.48</v>
      </c>
      <c r="E13" s="600">
        <f>SUM(E11:E12)</f>
        <v>2379665.67</v>
      </c>
      <c r="F13" s="601">
        <f>SUM(F11:F12)</f>
        <v>2275261.5133333337</v>
      </c>
    </row>
    <row r="14" spans="1:6" ht="12.75">
      <c r="A14" s="100">
        <v>4</v>
      </c>
      <c r="B14" s="603"/>
      <c r="C14" s="595"/>
      <c r="D14" s="595"/>
      <c r="E14" s="595"/>
      <c r="F14" s="604"/>
    </row>
    <row r="15" spans="1:6" ht="12.75">
      <c r="A15" s="100">
        <v>5</v>
      </c>
      <c r="B15" s="599" t="s">
        <v>542</v>
      </c>
      <c r="C15" s="605">
        <v>1</v>
      </c>
      <c r="D15" s="605">
        <v>0.9044</v>
      </c>
      <c r="E15" s="605">
        <v>0.8696629213483146</v>
      </c>
      <c r="F15" s="606">
        <f>F11/F13</f>
        <v>0.924451655922318</v>
      </c>
    </row>
    <row r="16" spans="1:6" ht="12.75">
      <c r="A16" s="100">
        <v>6</v>
      </c>
      <c r="B16" s="599" t="s">
        <v>644</v>
      </c>
      <c r="C16" s="605">
        <v>0</v>
      </c>
      <c r="D16" s="605">
        <v>0.09560000000000002</v>
      </c>
      <c r="E16" s="605">
        <v>0.13033707865168542</v>
      </c>
      <c r="F16" s="606">
        <f>F12/F13</f>
        <v>0.07554834407768195</v>
      </c>
    </row>
    <row r="17" spans="1:6" ht="13.5" thickBot="1">
      <c r="A17" s="100">
        <v>7</v>
      </c>
      <c r="B17" s="607" t="s">
        <v>201</v>
      </c>
      <c r="C17" s="608">
        <f>SUM(C15:C16)</f>
        <v>1</v>
      </c>
      <c r="D17" s="608">
        <f>SUM(D15:D16)</f>
        <v>1</v>
      </c>
      <c r="E17" s="608">
        <v>1</v>
      </c>
      <c r="F17" s="609">
        <f>SUM(F15:F16)</f>
        <v>1</v>
      </c>
    </row>
    <row r="18" spans="1:6" ht="13.5" thickBot="1">
      <c r="A18" s="100">
        <v>8</v>
      </c>
      <c r="B18" s="23"/>
      <c r="C18" s="595"/>
      <c r="D18" s="595"/>
      <c r="E18" s="595"/>
      <c r="F18" s="595"/>
    </row>
    <row r="19" spans="1:7" ht="12.75">
      <c r="A19" s="100">
        <v>9</v>
      </c>
      <c r="B19" s="596" t="s">
        <v>543</v>
      </c>
      <c r="C19" s="597">
        <v>506487</v>
      </c>
      <c r="D19" s="597">
        <v>461073.8141403239</v>
      </c>
      <c r="E19" s="597">
        <v>361918.7908988764</v>
      </c>
      <c r="F19" s="598">
        <f>AVERAGE(C19:E19)</f>
        <v>443159.8683464001</v>
      </c>
      <c r="G19" s="220"/>
    </row>
    <row r="20" spans="1:6" ht="12.75">
      <c r="A20" s="100">
        <v>10</v>
      </c>
      <c r="B20" s="599" t="s">
        <v>645</v>
      </c>
      <c r="C20" s="600">
        <v>0</v>
      </c>
      <c r="D20" s="600">
        <v>48740.96585967613</v>
      </c>
      <c r="E20" s="600">
        <v>54241.0591011236</v>
      </c>
      <c r="F20" s="601">
        <f>AVERAGE(C20:E20)</f>
        <v>34327.341653599906</v>
      </c>
    </row>
    <row r="21" spans="1:6" ht="12.75">
      <c r="A21" s="100">
        <v>11</v>
      </c>
      <c r="B21" s="602" t="s">
        <v>201</v>
      </c>
      <c r="C21" s="610">
        <v>506487</v>
      </c>
      <c r="D21" s="610">
        <v>509814.78</v>
      </c>
      <c r="E21" s="610">
        <v>416159.85</v>
      </c>
      <c r="F21" s="611">
        <f>SUM(F19:F20)</f>
        <v>477487.21</v>
      </c>
    </row>
    <row r="22" spans="1:6" ht="12.75">
      <c r="A22" s="100">
        <v>12</v>
      </c>
      <c r="B22" s="603"/>
      <c r="C22" s="595"/>
      <c r="D22" s="595"/>
      <c r="E22" s="595"/>
      <c r="F22" s="604"/>
    </row>
    <row r="23" spans="1:6" ht="12.75">
      <c r="A23" s="100">
        <v>13</v>
      </c>
      <c r="B23" s="599" t="s">
        <v>544</v>
      </c>
      <c r="C23" s="605">
        <v>1</v>
      </c>
      <c r="D23" s="605">
        <v>0.9044</v>
      </c>
      <c r="E23" s="605">
        <v>0.8696629213483146</v>
      </c>
      <c r="F23" s="606">
        <f>F19/F21</f>
        <v>0.9281083536172625</v>
      </c>
    </row>
    <row r="24" spans="1:6" ht="12.75">
      <c r="A24" s="100">
        <v>14</v>
      </c>
      <c r="B24" s="599" t="s">
        <v>646</v>
      </c>
      <c r="C24" s="605">
        <v>0</v>
      </c>
      <c r="D24" s="605">
        <v>0.09560000000000002</v>
      </c>
      <c r="E24" s="605">
        <v>0.13033707865168542</v>
      </c>
      <c r="F24" s="606">
        <f>F20/F21</f>
        <v>0.07189164638273747</v>
      </c>
    </row>
    <row r="25" spans="1:7" ht="13.5" thickBot="1">
      <c r="A25" s="100">
        <v>15</v>
      </c>
      <c r="B25" s="607" t="s">
        <v>201</v>
      </c>
      <c r="C25" s="608">
        <f>SUM(C23:C24)</f>
        <v>1</v>
      </c>
      <c r="D25" s="608">
        <f>SUM(D23:D24)</f>
        <v>1</v>
      </c>
      <c r="E25" s="608">
        <f>SUM(E23:E24)</f>
        <v>1</v>
      </c>
      <c r="F25" s="609">
        <f>SUM(F23:F24)</f>
        <v>1</v>
      </c>
      <c r="G25" s="227"/>
    </row>
    <row r="26" spans="1:6" ht="13.5" thickBot="1">
      <c r="A26" s="100">
        <v>16</v>
      </c>
      <c r="B26" s="595"/>
      <c r="C26" s="595"/>
      <c r="D26" s="595"/>
      <c r="E26" s="595"/>
      <c r="F26" s="595"/>
    </row>
    <row r="27" spans="1:6" ht="12.75">
      <c r="A27" s="100">
        <v>17</v>
      </c>
      <c r="B27" s="612" t="s">
        <v>545</v>
      </c>
      <c r="C27" s="597">
        <v>0</v>
      </c>
      <c r="D27" s="597">
        <v>625750.9292307692</v>
      </c>
      <c r="E27" s="597">
        <v>586006.0204326923</v>
      </c>
      <c r="F27" s="598">
        <f>AVERAGE(C27:E27)</f>
        <v>403918.9832211538</v>
      </c>
    </row>
    <row r="28" spans="1:6" ht="12.75">
      <c r="A28" s="100">
        <v>18</v>
      </c>
      <c r="B28" s="602" t="s">
        <v>647</v>
      </c>
      <c r="C28" s="600">
        <v>898411</v>
      </c>
      <c r="D28" s="600">
        <v>730094.8966799999</v>
      </c>
      <c r="E28" s="600">
        <v>1039184.0095673077</v>
      </c>
      <c r="F28" s="601">
        <f>AVERAGE(C28:E28)</f>
        <v>889229.9687491026</v>
      </c>
    </row>
    <row r="29" spans="1:6" ht="12.75">
      <c r="A29" s="100">
        <v>19</v>
      </c>
      <c r="B29" s="602" t="s">
        <v>201</v>
      </c>
      <c r="C29" s="600">
        <v>898411</v>
      </c>
      <c r="D29" s="600">
        <f>SUM(D27:D28)</f>
        <v>1355845.825910769</v>
      </c>
      <c r="E29" s="613">
        <v>1625190.03</v>
      </c>
      <c r="F29" s="601">
        <f>AVERAGE(C29:E29)</f>
        <v>1293148.9519702562</v>
      </c>
    </row>
    <row r="30" spans="1:6" ht="12.75">
      <c r="A30" s="100">
        <v>20</v>
      </c>
      <c r="B30" s="603"/>
      <c r="C30" s="595"/>
      <c r="D30" s="595"/>
      <c r="E30" s="595"/>
      <c r="F30" s="604"/>
    </row>
    <row r="31" spans="1:6" ht="12.75">
      <c r="A31" s="100">
        <v>21</v>
      </c>
      <c r="B31" s="599" t="s">
        <v>546</v>
      </c>
      <c r="C31" s="605">
        <v>0</v>
      </c>
      <c r="D31" s="605">
        <v>0.4615384615384615</v>
      </c>
      <c r="E31" s="605">
        <v>0.3605769230769231</v>
      </c>
      <c r="F31" s="606">
        <v>0.3516998827667058</v>
      </c>
    </row>
    <row r="32" spans="1:6" ht="12.75">
      <c r="A32" s="100">
        <v>22</v>
      </c>
      <c r="B32" s="599" t="s">
        <v>648</v>
      </c>
      <c r="C32" s="605">
        <v>1</v>
      </c>
      <c r="D32" s="605">
        <v>0.5385</v>
      </c>
      <c r="E32" s="605">
        <v>0.6394230769230769</v>
      </c>
      <c r="F32" s="606">
        <v>0.6483129377461148</v>
      </c>
    </row>
    <row r="33" spans="1:7" ht="13.5" thickBot="1">
      <c r="A33" s="100">
        <v>23</v>
      </c>
      <c r="B33" s="607" t="s">
        <v>201</v>
      </c>
      <c r="C33" s="608">
        <v>1</v>
      </c>
      <c r="D33" s="608">
        <v>1.0000384615384614</v>
      </c>
      <c r="E33" s="608">
        <v>1</v>
      </c>
      <c r="F33" s="609">
        <v>1.0000128205128205</v>
      </c>
      <c r="G33" s="221"/>
    </row>
    <row r="34" spans="1:6" ht="13.5" thickBot="1">
      <c r="A34" s="100">
        <v>24</v>
      </c>
      <c r="B34" s="23"/>
      <c r="C34" s="23"/>
      <c r="D34" s="23"/>
      <c r="E34" s="23"/>
      <c r="F34" s="23"/>
    </row>
    <row r="35" spans="1:6" ht="12.75">
      <c r="A35" s="100">
        <v>25</v>
      </c>
      <c r="B35" s="596" t="s">
        <v>547</v>
      </c>
      <c r="C35" s="597">
        <v>0</v>
      </c>
      <c r="D35" s="597">
        <v>1874169.037</v>
      </c>
      <c r="E35" s="597">
        <v>1810066.3016826923</v>
      </c>
      <c r="F35" s="598">
        <f>AVERAGE(C35:E35)</f>
        <v>1228078.4462275642</v>
      </c>
    </row>
    <row r="36" spans="1:6" ht="12.75">
      <c r="A36" s="100">
        <v>26</v>
      </c>
      <c r="B36" s="599" t="s">
        <v>649</v>
      </c>
      <c r="C36" s="600">
        <v>1566338</v>
      </c>
      <c r="D36" s="600">
        <v>2186868.963</v>
      </c>
      <c r="E36" s="600">
        <v>3209850.9083173075</v>
      </c>
      <c r="F36" s="601">
        <f>AVERAGE(C36:E36)</f>
        <v>2321019.2904391023</v>
      </c>
    </row>
    <row r="37" spans="1:6" ht="12.75">
      <c r="A37" s="100">
        <v>27</v>
      </c>
      <c r="B37" s="602" t="s">
        <v>201</v>
      </c>
      <c r="C37" s="600">
        <f>SUM(C35:C36)</f>
        <v>1566338</v>
      </c>
      <c r="D37" s="600">
        <v>4061038</v>
      </c>
      <c r="E37" s="600">
        <v>5019917.21</v>
      </c>
      <c r="F37" s="601">
        <f>AVERAGE(C37:E37)</f>
        <v>3549097.736666667</v>
      </c>
    </row>
    <row r="38" spans="1:6" ht="12.75">
      <c r="A38" s="100">
        <v>28</v>
      </c>
      <c r="B38" s="603"/>
      <c r="C38" s="595"/>
      <c r="D38" s="595"/>
      <c r="E38" s="595"/>
      <c r="F38" s="604"/>
    </row>
    <row r="39" spans="1:6" ht="12.75">
      <c r="A39" s="100">
        <v>29</v>
      </c>
      <c r="B39" s="599" t="s">
        <v>548</v>
      </c>
      <c r="C39" s="605">
        <v>0</v>
      </c>
      <c r="D39" s="605">
        <v>0.4615</v>
      </c>
      <c r="E39" s="605">
        <v>0.3605769230769231</v>
      </c>
      <c r="F39" s="606">
        <f>F35/F37</f>
        <v>0.3460255358819683</v>
      </c>
    </row>
    <row r="40" spans="1:6" ht="12.75">
      <c r="A40" s="100">
        <v>30</v>
      </c>
      <c r="B40" s="599" t="s">
        <v>650</v>
      </c>
      <c r="C40" s="605">
        <v>1</v>
      </c>
      <c r="D40" s="605">
        <v>0.5385</v>
      </c>
      <c r="E40" s="605">
        <v>0.6394230769230769</v>
      </c>
      <c r="F40" s="606">
        <f>F36/F37</f>
        <v>0.6539744641180316</v>
      </c>
    </row>
    <row r="41" spans="1:7" ht="13.5" thickBot="1">
      <c r="A41" s="100">
        <v>31</v>
      </c>
      <c r="B41" s="607" t="s">
        <v>201</v>
      </c>
      <c r="C41" s="608">
        <v>1</v>
      </c>
      <c r="D41" s="608">
        <v>1</v>
      </c>
      <c r="E41" s="608">
        <v>1</v>
      </c>
      <c r="F41" s="609">
        <v>1</v>
      </c>
      <c r="G41" s="221"/>
    </row>
    <row r="42" spans="1:6" ht="12.75">
      <c r="A42" s="225"/>
      <c r="B42" s="13"/>
      <c r="C42" s="222"/>
      <c r="D42" s="222"/>
      <c r="E42" s="222"/>
      <c r="F42" s="219"/>
    </row>
    <row r="43" spans="2:6" ht="12.75">
      <c r="B43" s="13"/>
      <c r="C43" s="13"/>
      <c r="D43" s="13"/>
      <c r="E43" s="13"/>
      <c r="F43" s="13"/>
    </row>
    <row r="44" spans="2:7" ht="12.75">
      <c r="B44" s="13"/>
      <c r="C44" s="13"/>
      <c r="D44" s="13"/>
      <c r="E44" s="13"/>
      <c r="F44" s="13"/>
      <c r="G44" s="22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</sheetData>
  <mergeCells count="1">
    <mergeCell ref="B5:F5"/>
  </mergeCells>
  <printOptions/>
  <pageMargins left="0.75" right="0.17" top="0.32" bottom="1" header="0.22" footer="0.5"/>
  <pageSetup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14.28125" style="120" customWidth="1"/>
    <col min="2" max="2" width="46.00390625" style="13" bestFit="1" customWidth="1"/>
    <col min="3" max="3" width="19.00390625" style="13" customWidth="1"/>
    <col min="4" max="4" width="15.421875" style="13" customWidth="1"/>
    <col min="5" max="5" width="5.140625" style="13" customWidth="1"/>
    <col min="6" max="6" width="14.7109375" style="13" customWidth="1"/>
    <col min="7" max="7" width="3.8515625" style="13" customWidth="1"/>
    <col min="8" max="8" width="5.421875" style="0" customWidth="1"/>
    <col min="9" max="9" width="3.7109375" style="0" customWidth="1"/>
    <col min="10" max="10" width="18.28125" style="0" bestFit="1" customWidth="1"/>
    <col min="11" max="11" width="12.28125" style="0" bestFit="1" customWidth="1"/>
    <col min="12" max="12" width="13.421875" style="0" bestFit="1" customWidth="1"/>
    <col min="13" max="13" width="11.00390625" style="0" bestFit="1" customWidth="1"/>
    <col min="14" max="14" width="5.00390625" style="0" customWidth="1"/>
    <col min="15" max="15" width="4.57421875" style="0" customWidth="1"/>
    <col min="16" max="16" width="33.421875" style="0" bestFit="1" customWidth="1"/>
    <col min="17" max="18" width="13.421875" style="0" bestFit="1" customWidth="1"/>
    <col min="19" max="19" width="14.00390625" style="0" bestFit="1" customWidth="1"/>
    <col min="20" max="20" width="13.421875" style="0" bestFit="1" customWidth="1"/>
    <col min="21" max="22" width="15.421875" style="0" customWidth="1"/>
    <col min="24" max="24" width="5.140625" style="0" customWidth="1"/>
    <col min="25" max="25" width="14.140625" style="0" customWidth="1"/>
    <col min="26" max="26" width="5.00390625" style="0" customWidth="1"/>
    <col min="27" max="27" width="9.8515625" style="0" customWidth="1"/>
    <col min="29" max="29" width="12.7109375" style="0" customWidth="1"/>
    <col min="30" max="30" width="23.421875" style="0" bestFit="1" customWidth="1"/>
    <col min="31" max="31" width="33.8515625" style="0" customWidth="1"/>
    <col min="32" max="32" width="10.140625" style="0" customWidth="1"/>
    <col min="33" max="33" width="7.8515625" style="0" customWidth="1"/>
    <col min="34" max="34" width="7.00390625" style="0" customWidth="1"/>
    <col min="36" max="36" width="5.140625" style="0" customWidth="1"/>
    <col min="37" max="37" width="12.28125" style="0" bestFit="1" customWidth="1"/>
    <col min="38" max="38" width="6.140625" style="0" bestFit="1" customWidth="1"/>
    <col min="39" max="39" width="10.8515625" style="0" bestFit="1" customWidth="1"/>
    <col min="40" max="40" width="9.421875" style="0" bestFit="1" customWidth="1"/>
    <col min="41" max="41" width="12.7109375" style="0" customWidth="1"/>
    <col min="42" max="42" width="18.421875" style="0" bestFit="1" customWidth="1"/>
    <col min="43" max="43" width="30.28125" style="0" bestFit="1" customWidth="1"/>
    <col min="44" max="45" width="11.28125" style="0" bestFit="1" customWidth="1"/>
    <col min="46" max="46" width="7.140625" style="0" bestFit="1" customWidth="1"/>
  </cols>
  <sheetData>
    <row r="1" ht="15.75">
      <c r="D1" s="353" t="s">
        <v>589</v>
      </c>
    </row>
    <row r="2" ht="15.75">
      <c r="D2" s="354" t="s">
        <v>588</v>
      </c>
    </row>
    <row r="3" ht="15.75">
      <c r="D3" s="354" t="s">
        <v>590</v>
      </c>
    </row>
    <row r="4" spans="1:6" ht="12.75" customHeight="1">
      <c r="A4" s="2"/>
      <c r="B4" s="2"/>
      <c r="C4" s="2"/>
      <c r="D4" s="354" t="s">
        <v>604</v>
      </c>
      <c r="E4" s="2"/>
      <c r="F4" s="24"/>
    </row>
    <row r="5" spans="1:7" ht="12.75">
      <c r="A5" s="122"/>
      <c r="B5" s="84"/>
      <c r="C5" s="109"/>
      <c r="D5" s="109"/>
      <c r="E5" s="109"/>
      <c r="F5" s="121"/>
      <c r="G5" s="123"/>
    </row>
    <row r="6" spans="1:7" ht="12.75">
      <c r="A6" s="122"/>
      <c r="B6" s="84"/>
      <c r="C6" s="109"/>
      <c r="D6" s="109"/>
      <c r="E6" s="109"/>
      <c r="F6" s="121"/>
      <c r="G6" s="123"/>
    </row>
    <row r="7" spans="1:7" ht="12.75">
      <c r="A7" s="122"/>
      <c r="B7" s="84"/>
      <c r="C7" s="109"/>
      <c r="D7" s="109"/>
      <c r="E7" s="109"/>
      <c r="F7" s="121"/>
      <c r="G7" s="123"/>
    </row>
    <row r="8" spans="1:7" ht="26.25">
      <c r="A8" s="654" t="s">
        <v>487</v>
      </c>
      <c r="B8" s="654"/>
      <c r="C8" s="654"/>
      <c r="D8" s="114"/>
      <c r="E8"/>
      <c r="F8"/>
      <c r="G8"/>
    </row>
    <row r="9" spans="1:7" ht="18">
      <c r="A9" s="655" t="s">
        <v>418</v>
      </c>
      <c r="B9" s="655"/>
      <c r="C9" s="655"/>
      <c r="E9"/>
      <c r="F9"/>
      <c r="G9"/>
    </row>
    <row r="10" spans="1:7" ht="15.75">
      <c r="A10" s="234"/>
      <c r="B10" s="235"/>
      <c r="C10" s="236" t="s">
        <v>0</v>
      </c>
      <c r="D10" s="116"/>
      <c r="E10"/>
      <c r="F10"/>
      <c r="G10"/>
    </row>
    <row r="11" spans="1:7" ht="15.75">
      <c r="A11" s="234"/>
      <c r="B11" s="235"/>
      <c r="C11" s="238"/>
      <c r="E11"/>
      <c r="F11"/>
      <c r="G11"/>
    </row>
    <row r="12" spans="1:7" ht="15.75">
      <c r="A12" s="251">
        <v>1</v>
      </c>
      <c r="B12" s="239" t="s">
        <v>485</v>
      </c>
      <c r="C12" s="249">
        <v>2096189</v>
      </c>
      <c r="E12"/>
      <c r="F12"/>
      <c r="G12"/>
    </row>
    <row r="13" spans="1:7" ht="15.75">
      <c r="A13" s="251">
        <v>2</v>
      </c>
      <c r="B13" s="235"/>
      <c r="C13" s="238"/>
      <c r="E13"/>
      <c r="F13"/>
      <c r="G13"/>
    </row>
    <row r="14" spans="1:7" ht="15">
      <c r="A14" s="251">
        <v>3</v>
      </c>
      <c r="B14" s="242"/>
      <c r="C14" s="242"/>
      <c r="D14" s="87"/>
      <c r="E14"/>
      <c r="F14"/>
      <c r="G14"/>
    </row>
    <row r="15" spans="1:7" ht="15.75">
      <c r="A15" s="251">
        <v>4</v>
      </c>
      <c r="B15" s="243" t="s">
        <v>287</v>
      </c>
      <c r="C15" s="237"/>
      <c r="E15"/>
      <c r="F15"/>
      <c r="G15"/>
    </row>
    <row r="16" spans="1:7" ht="15.75" thickBot="1">
      <c r="A16" s="251">
        <v>5</v>
      </c>
      <c r="B16" s="237" t="s">
        <v>289</v>
      </c>
      <c r="C16" s="244">
        <v>0.26495</v>
      </c>
      <c r="E16"/>
      <c r="F16"/>
      <c r="G16"/>
    </row>
    <row r="17" spans="1:7" ht="15">
      <c r="A17" s="251">
        <v>6</v>
      </c>
      <c r="B17" s="237" t="s">
        <v>291</v>
      </c>
      <c r="C17" s="245">
        <v>555385.27555</v>
      </c>
      <c r="E17"/>
      <c r="F17"/>
      <c r="G17"/>
    </row>
    <row r="18" spans="1:7" ht="15.75">
      <c r="A18" s="251">
        <v>7</v>
      </c>
      <c r="B18" s="235"/>
      <c r="C18" s="238"/>
      <c r="E18"/>
      <c r="F18"/>
      <c r="G18"/>
    </row>
    <row r="19" spans="1:7" ht="15">
      <c r="A19" s="251">
        <v>8</v>
      </c>
      <c r="B19" s="242"/>
      <c r="C19" s="242"/>
      <c r="E19"/>
      <c r="F19"/>
      <c r="G19"/>
    </row>
    <row r="20" spans="1:7" ht="15.75">
      <c r="A20" s="251">
        <v>9</v>
      </c>
      <c r="B20" s="241" t="s">
        <v>292</v>
      </c>
      <c r="C20" s="237"/>
      <c r="E20"/>
      <c r="F20"/>
      <c r="G20"/>
    </row>
    <row r="21" spans="1:7" ht="15.75" thickBot="1">
      <c r="A21" s="251">
        <v>10</v>
      </c>
      <c r="B21" s="237" t="s">
        <v>289</v>
      </c>
      <c r="C21" s="244">
        <v>0.0654</v>
      </c>
      <c r="E21"/>
      <c r="F21"/>
      <c r="G21"/>
    </row>
    <row r="22" spans="1:7" ht="15">
      <c r="A22" s="251">
        <v>11</v>
      </c>
      <c r="B22" s="237" t="s">
        <v>291</v>
      </c>
      <c r="C22" s="245">
        <v>36322.19702097</v>
      </c>
      <c r="E22"/>
      <c r="F22"/>
      <c r="G22"/>
    </row>
    <row r="23" spans="1:7" ht="15.75">
      <c r="A23" s="251">
        <v>12</v>
      </c>
      <c r="B23" s="235"/>
      <c r="C23" s="238"/>
      <c r="E23"/>
      <c r="F23"/>
      <c r="G23"/>
    </row>
    <row r="24" spans="1:7" ht="15">
      <c r="A24" s="251">
        <v>13</v>
      </c>
      <c r="B24" s="242"/>
      <c r="C24" s="242"/>
      <c r="E24"/>
      <c r="F24"/>
      <c r="G24"/>
    </row>
    <row r="25" spans="1:7" ht="15.75">
      <c r="A25" s="251">
        <v>14</v>
      </c>
      <c r="B25" s="243" t="s">
        <v>293</v>
      </c>
      <c r="C25" s="237"/>
      <c r="E25"/>
      <c r="F25"/>
      <c r="G25"/>
    </row>
    <row r="26" spans="1:7" ht="15.75" thickBot="1">
      <c r="A26" s="251">
        <v>15</v>
      </c>
      <c r="B26" s="246" t="s">
        <v>434</v>
      </c>
      <c r="C26" s="244">
        <v>0.3505417316857662</v>
      </c>
      <c r="E26"/>
      <c r="F26"/>
      <c r="G26"/>
    </row>
    <row r="27" spans="1:7" ht="15">
      <c r="A27" s="251">
        <v>16</v>
      </c>
      <c r="B27" s="237" t="s">
        <v>291</v>
      </c>
      <c r="C27" s="245">
        <v>12732.445842362402</v>
      </c>
      <c r="E27"/>
      <c r="F27"/>
      <c r="G27"/>
    </row>
    <row r="28" spans="1:7" ht="15.75">
      <c r="A28" s="251">
        <v>17</v>
      </c>
      <c r="B28" s="235"/>
      <c r="C28" s="238"/>
      <c r="E28"/>
      <c r="F28"/>
      <c r="G28"/>
    </row>
    <row r="29" spans="1:7" ht="15">
      <c r="A29" s="251">
        <v>18</v>
      </c>
      <c r="B29" s="237"/>
      <c r="C29" s="237"/>
      <c r="E29"/>
      <c r="F29"/>
      <c r="G29"/>
    </row>
    <row r="30" spans="1:7" ht="15" customHeight="1">
      <c r="A30" s="251">
        <v>19</v>
      </c>
      <c r="B30" s="239"/>
      <c r="C30" s="237"/>
      <c r="E30"/>
      <c r="F30"/>
      <c r="G30"/>
    </row>
    <row r="31" spans="1:7" ht="15.75">
      <c r="A31" s="251">
        <v>20</v>
      </c>
      <c r="B31" s="239" t="s">
        <v>486</v>
      </c>
      <c r="C31" s="247">
        <v>542652.8297076377</v>
      </c>
      <c r="E31"/>
      <c r="F31"/>
      <c r="G31"/>
    </row>
    <row r="32" spans="1:7" ht="15">
      <c r="A32" s="248"/>
      <c r="B32" s="242"/>
      <c r="C32" s="242"/>
      <c r="E32"/>
      <c r="F32"/>
      <c r="G32"/>
    </row>
  </sheetData>
  <mergeCells count="2">
    <mergeCell ref="A8:C8"/>
    <mergeCell ref="A9:C9"/>
  </mergeCells>
  <printOptions horizontalCentered="1"/>
  <pageMargins left="0.52" right="0.25" top="0.32" bottom="1" header="0.18" footer="0.5"/>
  <pageSetup firstPageNumber="25" useFirstPageNumber="1" horizontalDpi="1200" verticalDpi="1200" orientation="portrait" scale="98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workbookViewId="0" topLeftCell="A1">
      <selection activeCell="J37" sqref="J37"/>
    </sheetView>
  </sheetViews>
  <sheetFormatPr defaultColWidth="9.140625" defaultRowHeight="12.75"/>
  <cols>
    <col min="1" max="1" width="4.00390625" style="31" bestFit="1" customWidth="1"/>
    <col min="2" max="2" width="3.28125" style="121" customWidth="1"/>
    <col min="3" max="3" width="21.00390625" style="121" customWidth="1"/>
    <col min="4" max="4" width="15.140625" style="121" customWidth="1"/>
    <col min="5" max="5" width="18.57421875" style="121" customWidth="1"/>
    <col min="6" max="7" width="13.57421875" style="121" customWidth="1"/>
    <col min="8" max="8" width="9.140625" style="121" customWidth="1"/>
    <col min="9" max="9" width="15.140625" style="121" bestFit="1" customWidth="1"/>
    <col min="10" max="10" width="18.00390625" style="121" customWidth="1"/>
    <col min="11" max="16384" width="9.140625" style="13" customWidth="1"/>
  </cols>
  <sheetData>
    <row r="1" ht="15.75">
      <c r="H1" s="353" t="s">
        <v>589</v>
      </c>
    </row>
    <row r="2" ht="15.75">
      <c r="H2" s="354" t="s">
        <v>588</v>
      </c>
    </row>
    <row r="3" ht="15.75">
      <c r="H3" s="354" t="s">
        <v>590</v>
      </c>
    </row>
    <row r="4" spans="8:13" ht="15.75">
      <c r="H4" s="354" t="s">
        <v>602</v>
      </c>
      <c r="L4"/>
      <c r="M4"/>
    </row>
    <row r="5" spans="1:13" ht="26.25">
      <c r="A5" s="656" t="s">
        <v>295</v>
      </c>
      <c r="B5" s="656"/>
      <c r="C5" s="656"/>
      <c r="D5" s="656"/>
      <c r="E5" s="656"/>
      <c r="F5" s="656"/>
      <c r="G5" s="656"/>
      <c r="H5" s="217"/>
      <c r="L5"/>
      <c r="M5"/>
    </row>
    <row r="6" spans="2:13" ht="12.75">
      <c r="B6" s="125"/>
      <c r="C6" s="657"/>
      <c r="D6" s="658"/>
      <c r="E6" s="658"/>
      <c r="F6" s="658"/>
      <c r="G6" s="658"/>
      <c r="L6"/>
      <c r="M6"/>
    </row>
    <row r="7" spans="1:13" ht="15.75">
      <c r="A7" s="250"/>
      <c r="B7" s="251"/>
      <c r="C7" s="237"/>
      <c r="D7" s="237"/>
      <c r="E7" s="237"/>
      <c r="F7" s="234"/>
      <c r="G7" s="252"/>
      <c r="H7" s="126"/>
      <c r="L7"/>
      <c r="M7"/>
    </row>
    <row r="8" spans="1:13" ht="15.75">
      <c r="A8" s="250"/>
      <c r="B8" s="251"/>
      <c r="C8" s="237"/>
      <c r="D8" s="234"/>
      <c r="E8" s="235" t="s">
        <v>0</v>
      </c>
      <c r="F8" s="235" t="s">
        <v>1</v>
      </c>
      <c r="G8" s="236" t="s">
        <v>552</v>
      </c>
      <c r="H8" s="113"/>
      <c r="J8" s="33"/>
      <c r="L8"/>
      <c r="M8"/>
    </row>
    <row r="9" spans="1:13" ht="15.75">
      <c r="A9" s="250"/>
      <c r="B9" s="251"/>
      <c r="C9" s="235"/>
      <c r="D9" s="238"/>
      <c r="E9" s="238"/>
      <c r="F9" s="236"/>
      <c r="G9" s="235"/>
      <c r="H9" s="107"/>
      <c r="I9" s="109"/>
      <c r="J9" s="13"/>
      <c r="L9"/>
      <c r="M9"/>
    </row>
    <row r="10" spans="1:13" ht="15.75">
      <c r="A10" s="250"/>
      <c r="B10" s="251"/>
      <c r="C10" s="659" t="s">
        <v>297</v>
      </c>
      <c r="D10" s="659"/>
      <c r="E10" s="253"/>
      <c r="F10" s="253" t="s">
        <v>298</v>
      </c>
      <c r="G10" s="253" t="s">
        <v>299</v>
      </c>
      <c r="H10" s="207"/>
      <c r="I10" s="109"/>
      <c r="J10" s="13"/>
      <c r="L10"/>
      <c r="M10"/>
    </row>
    <row r="11" spans="1:11" ht="15">
      <c r="A11" s="250"/>
      <c r="B11" s="251"/>
      <c r="C11" s="234"/>
      <c r="D11" s="237"/>
      <c r="E11" s="237"/>
      <c r="F11" s="237"/>
      <c r="G11" s="234"/>
      <c r="H11" s="208"/>
      <c r="I11" s="126"/>
      <c r="K11"/>
    </row>
    <row r="12" spans="1:11" ht="15.75">
      <c r="A12" s="254">
        <v>1</v>
      </c>
      <c r="B12" s="255"/>
      <c r="C12" s="256" t="s">
        <v>474</v>
      </c>
      <c r="D12" s="257"/>
      <c r="E12" s="257"/>
      <c r="F12" s="245">
        <v>6884.526315789473</v>
      </c>
      <c r="G12" s="257"/>
      <c r="H12" s="7"/>
      <c r="I12" s="77"/>
      <c r="J12" s="36"/>
      <c r="K12"/>
    </row>
    <row r="13" spans="1:11" ht="15.75">
      <c r="A13" s="250">
        <f>+A12+1</f>
        <v>2</v>
      </c>
      <c r="B13" s="255"/>
      <c r="C13" s="258"/>
      <c r="D13" s="258"/>
      <c r="E13" s="258"/>
      <c r="F13" s="258"/>
      <c r="G13" s="259"/>
      <c r="H13" s="7"/>
      <c r="I13" s="155"/>
      <c r="J13" s="36"/>
      <c r="K13"/>
    </row>
    <row r="14" spans="1:11" ht="15.75">
      <c r="A14" s="250">
        <f aca="true" t="shared" si="0" ref="A14:A41">+A13+1</f>
        <v>3</v>
      </c>
      <c r="B14" s="255"/>
      <c r="C14" s="242"/>
      <c r="D14" s="258"/>
      <c r="E14" s="258" t="s">
        <v>212</v>
      </c>
      <c r="F14" s="260" t="s">
        <v>300</v>
      </c>
      <c r="G14" s="261" t="s">
        <v>11</v>
      </c>
      <c r="H14" s="187"/>
      <c r="I14" s="155"/>
      <c r="J14" s="36"/>
      <c r="K14"/>
    </row>
    <row r="15" spans="1:11" ht="15.75">
      <c r="A15" s="250">
        <f t="shared" si="0"/>
        <v>4</v>
      </c>
      <c r="B15" s="255"/>
      <c r="C15" s="242" t="s">
        <v>301</v>
      </c>
      <c r="D15" s="257"/>
      <c r="E15" s="262" t="s">
        <v>302</v>
      </c>
      <c r="F15" s="263" t="s">
        <v>260</v>
      </c>
      <c r="G15" s="263" t="s">
        <v>260</v>
      </c>
      <c r="H15" s="187"/>
      <c r="I15" s="155"/>
      <c r="J15" s="36"/>
      <c r="K15"/>
    </row>
    <row r="16" spans="1:11" ht="15">
      <c r="A16" s="250">
        <f t="shared" si="0"/>
        <v>5</v>
      </c>
      <c r="B16" s="251"/>
      <c r="C16" s="242"/>
      <c r="D16" s="242"/>
      <c r="E16" s="242"/>
      <c r="F16" s="242"/>
      <c r="G16" s="242"/>
      <c r="H16" s="7"/>
      <c r="I16" s="155"/>
      <c r="J16" s="36"/>
      <c r="K16"/>
    </row>
    <row r="17" spans="1:11" ht="15">
      <c r="A17" s="250">
        <f t="shared" si="0"/>
        <v>6</v>
      </c>
      <c r="B17" s="251"/>
      <c r="C17" s="242" t="s">
        <v>287</v>
      </c>
      <c r="D17" s="257"/>
      <c r="E17" s="257"/>
      <c r="F17" s="257"/>
      <c r="G17" s="264"/>
      <c r="H17" s="209"/>
      <c r="I17" s="155"/>
      <c r="J17" s="36"/>
      <c r="K17"/>
    </row>
    <row r="18" spans="1:10" ht="15.75">
      <c r="A18" s="250">
        <f t="shared" si="0"/>
        <v>7</v>
      </c>
      <c r="B18" s="251"/>
      <c r="C18" s="265" t="s">
        <v>289</v>
      </c>
      <c r="D18" s="246"/>
      <c r="E18" s="266">
        <v>0.26495</v>
      </c>
      <c r="F18" s="267"/>
      <c r="G18" s="267"/>
      <c r="H18" s="173"/>
      <c r="I18" s="155"/>
      <c r="J18" s="36"/>
    </row>
    <row r="19" spans="1:10" ht="15.75">
      <c r="A19" s="250">
        <f t="shared" si="0"/>
        <v>8</v>
      </c>
      <c r="B19" s="251"/>
      <c r="C19" s="268" t="s">
        <v>291</v>
      </c>
      <c r="D19" s="269"/>
      <c r="E19" s="245">
        <f>E18*F12</f>
        <v>1824.055247368421</v>
      </c>
      <c r="F19" s="245">
        <f>E19</f>
        <v>1824.055247368421</v>
      </c>
      <c r="G19" s="245">
        <f>F19</f>
        <v>1824.055247368421</v>
      </c>
      <c r="H19" s="173"/>
      <c r="I19" s="155"/>
      <c r="J19" s="36"/>
    </row>
    <row r="20" spans="1:10" ht="15">
      <c r="A20" s="250">
        <f t="shared" si="0"/>
        <v>9</v>
      </c>
      <c r="B20" s="251"/>
      <c r="C20" s="242"/>
      <c r="D20" s="259"/>
      <c r="E20" s="259"/>
      <c r="F20" s="259"/>
      <c r="G20" s="257"/>
      <c r="H20" s="173"/>
      <c r="I20" s="155"/>
      <c r="J20" s="36"/>
    </row>
    <row r="21" spans="1:10" ht="15">
      <c r="A21" s="250">
        <f t="shared" si="0"/>
        <v>10</v>
      </c>
      <c r="B21" s="251"/>
      <c r="C21" s="242"/>
      <c r="D21" s="242"/>
      <c r="E21" s="242"/>
      <c r="F21" s="242"/>
      <c r="G21" s="242"/>
      <c r="H21" s="7"/>
      <c r="I21"/>
      <c r="J21" s="36"/>
    </row>
    <row r="22" spans="1:10" ht="15">
      <c r="A22" s="250">
        <f t="shared" si="0"/>
        <v>11</v>
      </c>
      <c r="B22" s="251"/>
      <c r="C22" s="242" t="s">
        <v>292</v>
      </c>
      <c r="D22" s="257"/>
      <c r="E22" s="257"/>
      <c r="F22" s="257"/>
      <c r="G22" s="264"/>
      <c r="H22" s="209"/>
      <c r="I22"/>
      <c r="J22" s="36"/>
    </row>
    <row r="23" spans="1:10" ht="15">
      <c r="A23" s="250">
        <f t="shared" si="0"/>
        <v>12</v>
      </c>
      <c r="B23" s="251"/>
      <c r="C23" s="270" t="s">
        <v>289</v>
      </c>
      <c r="D23" s="246"/>
      <c r="E23" s="266">
        <v>0.0654</v>
      </c>
      <c r="F23" s="267"/>
      <c r="G23" s="267"/>
      <c r="H23" s="173"/>
      <c r="I23"/>
      <c r="J23" s="36"/>
    </row>
    <row r="24" spans="1:10" ht="15">
      <c r="A24" s="250">
        <f t="shared" si="0"/>
        <v>13</v>
      </c>
      <c r="B24" s="251"/>
      <c r="C24" s="271" t="s">
        <v>291</v>
      </c>
      <c r="D24" s="269"/>
      <c r="E24" s="245">
        <f>E19*E23</f>
        <v>119.29321317789474</v>
      </c>
      <c r="F24" s="245">
        <f>E24</f>
        <v>119.29321317789474</v>
      </c>
      <c r="G24" s="240"/>
      <c r="H24" s="173"/>
      <c r="I24"/>
      <c r="J24" s="36"/>
    </row>
    <row r="25" spans="1:10" ht="15">
      <c r="A25" s="250">
        <f t="shared" si="0"/>
        <v>14</v>
      </c>
      <c r="B25" s="251"/>
      <c r="C25" s="242"/>
      <c r="D25" s="259"/>
      <c r="E25" s="259"/>
      <c r="F25" s="259"/>
      <c r="G25" s="257"/>
      <c r="H25" s="173"/>
      <c r="I25"/>
      <c r="J25" s="36"/>
    </row>
    <row r="26" spans="1:10" ht="15">
      <c r="A26" s="250">
        <f t="shared" si="0"/>
        <v>15</v>
      </c>
      <c r="B26" s="251"/>
      <c r="C26" s="242"/>
      <c r="D26" s="242"/>
      <c r="E26" s="242"/>
      <c r="F26" s="242"/>
      <c r="G26" s="242"/>
      <c r="H26" s="7"/>
      <c r="I26"/>
      <c r="J26" s="36"/>
    </row>
    <row r="27" spans="1:10" ht="15">
      <c r="A27" s="250">
        <f t="shared" si="0"/>
        <v>16</v>
      </c>
      <c r="B27" s="251"/>
      <c r="C27" s="242" t="s">
        <v>293</v>
      </c>
      <c r="D27" s="257"/>
      <c r="E27" s="257"/>
      <c r="F27" s="257"/>
      <c r="G27" s="264"/>
      <c r="H27" s="209"/>
      <c r="I27"/>
      <c r="J27" s="36"/>
    </row>
    <row r="28" spans="1:10" ht="15">
      <c r="A28" s="250">
        <f t="shared" si="0"/>
        <v>17</v>
      </c>
      <c r="B28" s="234"/>
      <c r="C28" s="270" t="s">
        <v>434</v>
      </c>
      <c r="D28" s="246"/>
      <c r="E28" s="266">
        <v>0.3505417316857662</v>
      </c>
      <c r="F28" s="267"/>
      <c r="G28" s="267"/>
      <c r="H28" s="173"/>
      <c r="I28" s="155"/>
      <c r="J28" s="36"/>
    </row>
    <row r="29" spans="1:10" ht="15">
      <c r="A29" s="250">
        <f t="shared" si="0"/>
        <v>18</v>
      </c>
      <c r="B29" s="234"/>
      <c r="C29" s="271" t="s">
        <v>291</v>
      </c>
      <c r="D29" s="269"/>
      <c r="E29" s="245">
        <f>E24*E28</f>
        <v>41.81724952573849</v>
      </c>
      <c r="F29" s="245">
        <f>E29</f>
        <v>41.81724952573849</v>
      </c>
      <c r="G29" s="240">
        <v>-41.76059482837895</v>
      </c>
      <c r="H29" s="173"/>
      <c r="I29" s="155"/>
      <c r="J29" s="36"/>
    </row>
    <row r="30" spans="1:10" ht="15">
      <c r="A30" s="250">
        <f t="shared" si="0"/>
        <v>19</v>
      </c>
      <c r="B30" s="234"/>
      <c r="C30" s="242"/>
      <c r="D30" s="242"/>
      <c r="E30" s="242"/>
      <c r="F30" s="242"/>
      <c r="G30" s="242"/>
      <c r="H30" s="7"/>
      <c r="I30" s="155"/>
      <c r="J30" s="36"/>
    </row>
    <row r="31" spans="1:10" ht="15">
      <c r="A31" s="250">
        <f t="shared" si="0"/>
        <v>20</v>
      </c>
      <c r="B31" s="234"/>
      <c r="C31" s="242" t="s">
        <v>41</v>
      </c>
      <c r="D31" s="242"/>
      <c r="E31" s="242"/>
      <c r="F31" s="271">
        <f>SUM(F19:F29)</f>
        <v>1985.1657100720545</v>
      </c>
      <c r="G31" s="271">
        <f>SUM(G19:G29)</f>
        <v>1782.294652540042</v>
      </c>
      <c r="H31" s="7"/>
      <c r="I31" s="155"/>
      <c r="J31" s="36"/>
    </row>
    <row r="32" spans="1:10" ht="15">
      <c r="A32" s="250">
        <f t="shared" si="0"/>
        <v>21</v>
      </c>
      <c r="B32" s="234"/>
      <c r="C32" s="242"/>
      <c r="D32" s="242"/>
      <c r="E32" s="242"/>
      <c r="F32" s="271"/>
      <c r="G32" s="271"/>
      <c r="H32" s="13"/>
      <c r="I32" s="155"/>
      <c r="J32" s="36"/>
    </row>
    <row r="33" spans="1:10" ht="15">
      <c r="A33" s="250">
        <f t="shared" si="0"/>
        <v>22</v>
      </c>
      <c r="B33" s="234"/>
      <c r="C33" s="272" t="s">
        <v>11</v>
      </c>
      <c r="D33" s="257"/>
      <c r="E33" s="257"/>
      <c r="F33" s="257"/>
      <c r="G33" s="240">
        <f>G31</f>
        <v>1782.294652540042</v>
      </c>
      <c r="H33" s="165"/>
      <c r="I33" s="155"/>
      <c r="J33" s="36"/>
    </row>
    <row r="34" spans="1:10" ht="15">
      <c r="A34" s="250">
        <f t="shared" si="0"/>
        <v>23</v>
      </c>
      <c r="B34" s="234"/>
      <c r="C34" s="272"/>
      <c r="D34" s="257"/>
      <c r="E34" s="257"/>
      <c r="F34" s="257"/>
      <c r="G34" s="240"/>
      <c r="H34" s="165"/>
      <c r="I34" s="155"/>
      <c r="J34" s="36"/>
    </row>
    <row r="35" spans="1:11" ht="15">
      <c r="A35" s="250">
        <f t="shared" si="0"/>
        <v>24</v>
      </c>
      <c r="B35" s="234"/>
      <c r="C35" s="273" t="s">
        <v>473</v>
      </c>
      <c r="D35" s="242"/>
      <c r="E35" s="242"/>
      <c r="F35" s="242"/>
      <c r="G35" s="271">
        <v>17412.966315789472</v>
      </c>
      <c r="H35" s="165"/>
      <c r="I35" s="36"/>
      <c r="J35" s="36"/>
      <c r="K35"/>
    </row>
    <row r="36" spans="1:11" ht="15">
      <c r="A36" s="250">
        <f t="shared" si="0"/>
        <v>25</v>
      </c>
      <c r="B36" s="234"/>
      <c r="C36" s="272" t="s">
        <v>461</v>
      </c>
      <c r="D36" s="242"/>
      <c r="E36" s="242"/>
      <c r="F36" s="242"/>
      <c r="G36" s="271">
        <f>SUM(G33:G35)</f>
        <v>19195.260968329516</v>
      </c>
      <c r="H36" s="36"/>
      <c r="I36" s="36"/>
      <c r="J36" s="36"/>
      <c r="K36"/>
    </row>
    <row r="37" spans="1:11" ht="15">
      <c r="A37" s="250">
        <f t="shared" si="0"/>
        <v>26</v>
      </c>
      <c r="B37" s="234"/>
      <c r="C37" s="233" t="s">
        <v>462</v>
      </c>
      <c r="D37" s="242"/>
      <c r="E37" s="242"/>
      <c r="F37" s="242"/>
      <c r="G37" s="270">
        <v>0.0506</v>
      </c>
      <c r="H37" s="65"/>
      <c r="I37" s="36"/>
      <c r="J37" s="36"/>
      <c r="K37"/>
    </row>
    <row r="38" spans="1:11" ht="15">
      <c r="A38" s="250">
        <f t="shared" si="0"/>
        <v>27</v>
      </c>
      <c r="B38" s="234"/>
      <c r="C38" s="257" t="s">
        <v>290</v>
      </c>
      <c r="D38" s="242"/>
      <c r="E38" s="242"/>
      <c r="F38" s="242"/>
      <c r="G38" s="271">
        <f>-G36*(1+G37)</f>
        <v>-20166.54117332699</v>
      </c>
      <c r="H38" s="36"/>
      <c r="I38" s="36"/>
      <c r="J38" s="36"/>
      <c r="K38"/>
    </row>
    <row r="39" spans="1:11" ht="15">
      <c r="A39" s="250">
        <f t="shared" si="0"/>
        <v>28</v>
      </c>
      <c r="B39" s="234"/>
      <c r="C39" s="242"/>
      <c r="D39" s="274"/>
      <c r="E39" s="274"/>
      <c r="F39" s="257"/>
      <c r="G39" s="257"/>
      <c r="H39" s="13"/>
      <c r="I39" s="36"/>
      <c r="J39" s="36"/>
      <c r="K39"/>
    </row>
    <row r="40" spans="1:11" ht="15">
      <c r="A40" s="250">
        <f t="shared" si="0"/>
        <v>29</v>
      </c>
      <c r="B40" s="234"/>
      <c r="C40" s="242" t="s">
        <v>303</v>
      </c>
      <c r="D40" s="275"/>
      <c r="E40" s="275"/>
      <c r="F40" s="242"/>
      <c r="G40" s="276">
        <v>-19547.793456829913</v>
      </c>
      <c r="H40" s="13"/>
      <c r="I40" s="36"/>
      <c r="J40" s="36"/>
      <c r="K40"/>
    </row>
    <row r="41" spans="1:11" ht="15">
      <c r="A41" s="250">
        <f t="shared" si="0"/>
        <v>30</v>
      </c>
      <c r="B41" s="234"/>
      <c r="C41" s="242" t="s">
        <v>304</v>
      </c>
      <c r="D41" s="242"/>
      <c r="E41" s="242"/>
      <c r="F41" s="242"/>
      <c r="G41" s="276">
        <v>-618.688195072028</v>
      </c>
      <c r="H41" s="36"/>
      <c r="I41" s="165"/>
      <c r="J41" s="155"/>
      <c r="K41"/>
    </row>
    <row r="42" spans="1:11" ht="15">
      <c r="A42" s="250"/>
      <c r="B42" s="234"/>
      <c r="C42" s="242"/>
      <c r="D42" s="242"/>
      <c r="E42" s="242"/>
      <c r="F42" s="242"/>
      <c r="G42" s="242"/>
      <c r="H42" s="36"/>
      <c r="I42" s="155"/>
      <c r="J42" s="36"/>
      <c r="K42"/>
    </row>
    <row r="43" spans="1:11" ht="15">
      <c r="A43" s="277" t="s">
        <v>635</v>
      </c>
      <c r="B43" s="234"/>
      <c r="C43" s="242"/>
      <c r="D43" s="242"/>
      <c r="E43" s="242"/>
      <c r="F43" s="242"/>
      <c r="G43" s="242"/>
      <c r="H43" s="36"/>
      <c r="I43" s="155"/>
      <c r="J43" s="36"/>
      <c r="K43"/>
    </row>
    <row r="44" spans="1:11" ht="15">
      <c r="A44" s="277" t="s">
        <v>636</v>
      </c>
      <c r="B44" s="251"/>
      <c r="C44" s="242"/>
      <c r="D44" s="242"/>
      <c r="E44" s="242"/>
      <c r="F44" s="242"/>
      <c r="G44" s="242"/>
      <c r="H44" s="36"/>
      <c r="I44" s="36"/>
      <c r="J44" s="36"/>
      <c r="K44"/>
    </row>
    <row r="45" spans="9:11" ht="12.75">
      <c r="I45" s="36"/>
      <c r="J45" s="36"/>
      <c r="K45"/>
    </row>
    <row r="46" spans="9:11" ht="12.75">
      <c r="I46" s="36"/>
      <c r="J46" s="36"/>
      <c r="K46"/>
    </row>
    <row r="47" spans="9:11" ht="12.75">
      <c r="I47" s="36"/>
      <c r="J47" s="155"/>
      <c r="K47"/>
    </row>
    <row r="48" spans="9:11" ht="12.75">
      <c r="I48" s="155"/>
      <c r="J48" s="36"/>
      <c r="K48"/>
    </row>
    <row r="49" spans="9:11" ht="18">
      <c r="I49" s="214"/>
      <c r="J49" s="214"/>
      <c r="K49"/>
    </row>
    <row r="50" spans="9:11" ht="12.75">
      <c r="I50" s="155"/>
      <c r="J50" s="36"/>
      <c r="K50"/>
    </row>
    <row r="51" spans="9:10" ht="12.75">
      <c r="I51" s="164"/>
      <c r="J51" s="13"/>
    </row>
    <row r="52" spans="9:10" ht="12.75">
      <c r="I52" s="164"/>
      <c r="J52" s="13"/>
    </row>
    <row r="53" spans="9:10" ht="12.75">
      <c r="I53" s="13"/>
      <c r="J53" s="13"/>
    </row>
    <row r="54" spans="9:10" ht="12.75">
      <c r="I54" s="13"/>
      <c r="J54" s="13"/>
    </row>
    <row r="55" spans="9:10" ht="31.5" customHeight="1">
      <c r="I55" s="13"/>
      <c r="J55" s="13"/>
    </row>
    <row r="56" spans="9:10" ht="12.75">
      <c r="I56" s="13"/>
      <c r="J56" s="13"/>
    </row>
    <row r="57" spans="9:10" ht="12.75">
      <c r="I57" s="13"/>
      <c r="J57" s="13"/>
    </row>
    <row r="58" spans="9:10" ht="12.75">
      <c r="I58" s="13"/>
      <c r="J58" s="13"/>
    </row>
    <row r="59" spans="9:10" ht="12.75">
      <c r="I59" s="13"/>
      <c r="J59" s="13"/>
    </row>
    <row r="60" spans="9:10" ht="12.75">
      <c r="I60" s="13"/>
      <c r="J60" s="13"/>
    </row>
    <row r="61" spans="9:10" ht="12.75">
      <c r="I61" s="155"/>
      <c r="J61" s="13"/>
    </row>
    <row r="62" spans="9:10" ht="12.75">
      <c r="I62" s="13"/>
      <c r="J62" s="13"/>
    </row>
    <row r="63" spans="9:10" ht="12.75">
      <c r="I63" s="130"/>
      <c r="J63" s="155"/>
    </row>
    <row r="64" spans="9:10" ht="12.75">
      <c r="I64" s="166"/>
      <c r="J64" s="155"/>
    </row>
    <row r="65" spans="9:10" ht="18">
      <c r="I65" s="214"/>
      <c r="J65" s="214"/>
    </row>
    <row r="66" spans="9:10" ht="18">
      <c r="I66" s="206"/>
      <c r="J66" s="214"/>
    </row>
    <row r="67" spans="9:10" ht="12.75">
      <c r="I67" s="36"/>
      <c r="J67" s="36"/>
    </row>
    <row r="68" spans="9:10" ht="12.75">
      <c r="I68" s="215"/>
      <c r="J68" s="36"/>
    </row>
    <row r="69" spans="9:10" ht="12.75">
      <c r="I69" s="167"/>
      <c r="J69" s="36"/>
    </row>
    <row r="70" spans="9:10" ht="12.75">
      <c r="I70" s="167"/>
      <c r="J70" s="36"/>
    </row>
    <row r="71" spans="9:10" ht="12.75">
      <c r="I71" s="216"/>
      <c r="J71" s="36"/>
    </row>
    <row r="72" spans="9:10" ht="12.75">
      <c r="I72" s="216"/>
      <c r="J72" s="13"/>
    </row>
    <row r="73" spans="9:10" ht="12.75">
      <c r="I73" s="131"/>
      <c r="J73" s="13"/>
    </row>
    <row r="74" spans="9:10" ht="12.75">
      <c r="I74" s="167"/>
      <c r="J74" s="13"/>
    </row>
    <row r="75" spans="9:10" ht="12.75">
      <c r="I75" s="13"/>
      <c r="J75" s="13"/>
    </row>
    <row r="76" spans="9:10" ht="12.75">
      <c r="I76"/>
      <c r="J76" s="13"/>
    </row>
    <row r="77" spans="9:10" ht="12.75">
      <c r="I77"/>
      <c r="J77" s="13"/>
    </row>
    <row r="78" spans="9:10" ht="12.75">
      <c r="I78" s="13"/>
      <c r="J78" s="13"/>
    </row>
    <row r="79" spans="9:10" ht="12.75">
      <c r="I79" s="13"/>
      <c r="J79" s="13"/>
    </row>
    <row r="80" spans="9:10" ht="12.75">
      <c r="I80" s="110"/>
      <c r="J80" s="13"/>
    </row>
    <row r="81" spans="9:10" ht="12.75">
      <c r="I81" s="13"/>
      <c r="J81" s="13"/>
    </row>
    <row r="82" spans="9:10" ht="12.75">
      <c r="I82" s="13"/>
      <c r="J82" s="13"/>
    </row>
    <row r="83" spans="9:10" ht="12.75">
      <c r="I83" s="110"/>
      <c r="J83" s="13"/>
    </row>
    <row r="84" spans="9:10" ht="12.75">
      <c r="I84" s="132"/>
      <c r="J84" s="13"/>
    </row>
    <row r="85" spans="9:10" ht="12.75">
      <c r="I85" s="77"/>
      <c r="J85" s="13"/>
    </row>
    <row r="86" spans="9:10" ht="12.75">
      <c r="I86" s="109"/>
      <c r="J86" s="13"/>
    </row>
    <row r="87" spans="9:10" ht="12.75">
      <c r="I87" s="13"/>
      <c r="J87" s="13"/>
    </row>
    <row r="88" spans="9:10" ht="12.75">
      <c r="I88" s="110"/>
      <c r="J88" s="13"/>
    </row>
    <row r="89" spans="9:10" ht="12.75">
      <c r="I89" s="132"/>
      <c r="J89" s="13"/>
    </row>
    <row r="90" spans="9:10" ht="12.75">
      <c r="I90" s="77"/>
      <c r="J90" s="13"/>
    </row>
    <row r="91" spans="9:10" ht="12.75">
      <c r="I91" s="109"/>
      <c r="J91" s="13"/>
    </row>
    <row r="92" spans="9:10" ht="12.75">
      <c r="I92" s="13"/>
      <c r="J92" s="13"/>
    </row>
    <row r="93" spans="9:10" ht="12.75">
      <c r="I93" s="110"/>
      <c r="J93" s="13"/>
    </row>
    <row r="94" spans="9:10" ht="12.75">
      <c r="I94" s="132"/>
      <c r="J94" s="13"/>
    </row>
    <row r="95" spans="9:10" ht="12.75">
      <c r="I95" s="77"/>
      <c r="J95" s="13"/>
    </row>
    <row r="96" spans="9:10" ht="12.75">
      <c r="I96" s="13"/>
      <c r="J96" s="13"/>
    </row>
    <row r="97" spans="9:10" ht="12.75">
      <c r="I97" s="104"/>
      <c r="J97" s="13"/>
    </row>
    <row r="98" spans="9:10" ht="12.75">
      <c r="I98" s="104"/>
      <c r="J98" s="13"/>
    </row>
    <row r="99" spans="3:10" ht="12.75">
      <c r="C99" s="125"/>
      <c r="I99" s="13"/>
      <c r="J99" s="13"/>
    </row>
    <row r="100" spans="9:10" ht="12.75">
      <c r="I100" s="13"/>
      <c r="J100" s="13"/>
    </row>
    <row r="101" spans="3:10" ht="12.75">
      <c r="C101" s="125"/>
      <c r="I101" s="13"/>
      <c r="J101" s="13"/>
    </row>
    <row r="102" spans="3:10" ht="12.75">
      <c r="C102" s="125"/>
      <c r="J102" s="13"/>
    </row>
    <row r="103" spans="6:10" ht="12.75">
      <c r="F103" s="13"/>
      <c r="G103" s="13"/>
      <c r="H103" s="13"/>
      <c r="J103" s="13"/>
    </row>
    <row r="104" spans="4:10" ht="12.75">
      <c r="D104" s="13"/>
      <c r="E104" s="13"/>
      <c r="F104" s="13"/>
      <c r="G104" s="13"/>
      <c r="H104" s="13"/>
      <c r="I104" s="13"/>
      <c r="J104" s="13"/>
    </row>
    <row r="105" spans="4:10" ht="12.75">
      <c r="D105" s="13"/>
      <c r="E105" s="13"/>
      <c r="F105" s="13"/>
      <c r="G105" s="13"/>
      <c r="H105" s="13"/>
      <c r="I105" s="13"/>
      <c r="J105" s="13"/>
    </row>
    <row r="106" spans="4:10" ht="12.75">
      <c r="D106" s="13"/>
      <c r="E106" s="13"/>
      <c r="F106" s="13"/>
      <c r="G106" s="13"/>
      <c r="H106" s="13"/>
      <c r="I106" s="13"/>
      <c r="J106" s="13"/>
    </row>
    <row r="107" spans="4:10" ht="12.75">
      <c r="D107" s="13"/>
      <c r="E107" s="13"/>
      <c r="F107" s="13"/>
      <c r="G107" s="13"/>
      <c r="H107" s="13"/>
      <c r="I107" s="13"/>
      <c r="J107" s="13"/>
    </row>
    <row r="108" spans="4:10" ht="12.75">
      <c r="D108" s="13"/>
      <c r="E108" s="13"/>
      <c r="F108" s="13"/>
      <c r="G108" s="13"/>
      <c r="H108" s="13"/>
      <c r="I108" s="13"/>
      <c r="J108" s="13"/>
    </row>
    <row r="109" spans="4:10" ht="12.75">
      <c r="D109" s="13"/>
      <c r="E109" s="13"/>
      <c r="F109" s="13"/>
      <c r="G109" s="13"/>
      <c r="H109" s="13"/>
      <c r="I109" s="13"/>
      <c r="J109" s="13"/>
    </row>
    <row r="110" spans="4:10" ht="12.75">
      <c r="D110" s="13"/>
      <c r="E110" s="13"/>
      <c r="F110" s="13"/>
      <c r="G110" s="13"/>
      <c r="H110" s="13"/>
      <c r="I110" s="13"/>
      <c r="J110" s="13"/>
    </row>
    <row r="111" spans="4:10" ht="12.75">
      <c r="D111" s="13"/>
      <c r="E111" s="13"/>
      <c r="F111" s="13"/>
      <c r="G111" s="13"/>
      <c r="H111" s="13"/>
      <c r="I111" s="13"/>
      <c r="J111" s="13"/>
    </row>
    <row r="112" spans="4:10" ht="12.75">
      <c r="D112" s="13"/>
      <c r="E112" s="13"/>
      <c r="F112" s="13"/>
      <c r="G112" s="13"/>
      <c r="H112" s="13"/>
      <c r="I112" s="13"/>
      <c r="J112" s="13"/>
    </row>
    <row r="113" spans="4:10" ht="12.75">
      <c r="D113" s="13"/>
      <c r="E113" s="13"/>
      <c r="F113" s="13"/>
      <c r="G113" s="13"/>
      <c r="H113" s="13"/>
      <c r="I113" s="13"/>
      <c r="J113" s="13"/>
    </row>
    <row r="114" spans="4:10" ht="12.75">
      <c r="D114" s="13"/>
      <c r="E114" s="13"/>
      <c r="F114" s="13"/>
      <c r="G114" s="13"/>
      <c r="H114" s="13"/>
      <c r="I114" s="13"/>
      <c r="J114" s="13"/>
    </row>
    <row r="115" spans="4:10" ht="12.75">
      <c r="D115" s="13"/>
      <c r="E115" s="13"/>
      <c r="F115" s="13"/>
      <c r="G115" s="13"/>
      <c r="H115" s="13"/>
      <c r="I115" s="13"/>
      <c r="J115" s="13"/>
    </row>
    <row r="116" spans="4:10" ht="12.75">
      <c r="D116" s="13"/>
      <c r="E116" s="13"/>
      <c r="F116" s="13"/>
      <c r="G116" s="13"/>
      <c r="H116" s="13"/>
      <c r="I116" s="13"/>
      <c r="J116" s="13"/>
    </row>
    <row r="117" spans="4:10" ht="12.75">
      <c r="D117" s="13"/>
      <c r="E117" s="13"/>
      <c r="F117" s="13"/>
      <c r="G117" s="13"/>
      <c r="H117" s="13"/>
      <c r="I117" s="13"/>
      <c r="J117" s="13"/>
    </row>
    <row r="118" spans="4:10" ht="12.75">
      <c r="D118" s="13"/>
      <c r="E118" s="13"/>
      <c r="F118" s="13"/>
      <c r="G118" s="13"/>
      <c r="H118" s="13"/>
      <c r="I118" s="13"/>
      <c r="J118" s="13"/>
    </row>
    <row r="119" spans="4:10" ht="12.75">
      <c r="D119" s="13"/>
      <c r="E119" s="13"/>
      <c r="F119" s="13"/>
      <c r="G119" s="13"/>
      <c r="H119" s="13"/>
      <c r="I119" s="13"/>
      <c r="J119" s="13"/>
    </row>
    <row r="120" spans="4:10" ht="12.75">
      <c r="D120" s="13"/>
      <c r="E120" s="13"/>
      <c r="F120" s="13"/>
      <c r="G120" s="13"/>
      <c r="H120" s="13"/>
      <c r="I120" s="13"/>
      <c r="J120" s="13"/>
    </row>
    <row r="121" spans="4:10" ht="12.75">
      <c r="D121" s="13"/>
      <c r="E121" s="13"/>
      <c r="F121" s="13"/>
      <c r="G121" s="13"/>
      <c r="H121" s="13"/>
      <c r="I121" s="13"/>
      <c r="J121" s="13"/>
    </row>
    <row r="122" spans="4:10" ht="12.75">
      <c r="D122" s="13"/>
      <c r="E122" s="13"/>
      <c r="F122" s="13"/>
      <c r="G122" s="13"/>
      <c r="H122" s="13"/>
      <c r="I122" s="13"/>
      <c r="J122" s="13"/>
    </row>
    <row r="123" spans="4:10" ht="12.75">
      <c r="D123" s="13"/>
      <c r="E123" s="13"/>
      <c r="F123" s="13"/>
      <c r="G123" s="13"/>
      <c r="H123" s="13"/>
      <c r="I123" s="13"/>
      <c r="J123" s="13"/>
    </row>
    <row r="124" spans="4:10" ht="12.75">
      <c r="D124" s="13"/>
      <c r="E124" s="13"/>
      <c r="F124" s="13"/>
      <c r="G124" s="13"/>
      <c r="H124" s="13"/>
      <c r="I124" s="13"/>
      <c r="J124" s="13"/>
    </row>
    <row r="125" spans="4:10" ht="12.75">
      <c r="D125" s="13"/>
      <c r="E125" s="13"/>
      <c r="F125" s="13"/>
      <c r="G125" s="13"/>
      <c r="H125" s="13"/>
      <c r="I125" s="13"/>
      <c r="J125" s="13"/>
    </row>
    <row r="126" spans="4:10" ht="12.75">
      <c r="D126" s="13"/>
      <c r="E126" s="13"/>
      <c r="F126" s="13"/>
      <c r="G126" s="13"/>
      <c r="H126" s="13"/>
      <c r="I126" s="13"/>
      <c r="J126" s="13"/>
    </row>
    <row r="127" spans="4:10" ht="12.75">
      <c r="D127" s="13"/>
      <c r="E127" s="13"/>
      <c r="F127" s="13"/>
      <c r="G127" s="13"/>
      <c r="H127" s="13"/>
      <c r="I127" s="13"/>
      <c r="J127" s="13"/>
    </row>
    <row r="128" spans="4:10" ht="12.75">
      <c r="D128" s="13"/>
      <c r="E128" s="13"/>
      <c r="F128" s="13"/>
      <c r="G128" s="13"/>
      <c r="H128" s="13"/>
      <c r="I128" s="13"/>
      <c r="J128" s="13"/>
    </row>
    <row r="129" spans="4:10" ht="12.75">
      <c r="D129" s="13"/>
      <c r="E129" s="13"/>
      <c r="F129" s="13"/>
      <c r="G129" s="13"/>
      <c r="H129" s="13"/>
      <c r="I129" s="13"/>
      <c r="J129" s="13"/>
    </row>
    <row r="130" spans="4:10" ht="12.75">
      <c r="D130" s="13"/>
      <c r="E130" s="13"/>
      <c r="F130" s="13"/>
      <c r="G130" s="13"/>
      <c r="H130" s="13"/>
      <c r="I130" s="13"/>
      <c r="J130" s="13"/>
    </row>
    <row r="131" spans="4:10" ht="12.75">
      <c r="D131" s="13"/>
      <c r="E131" s="13"/>
      <c r="F131" s="13"/>
      <c r="G131" s="13"/>
      <c r="H131" s="13"/>
      <c r="I131" s="13"/>
      <c r="J131" s="13"/>
    </row>
    <row r="132" spans="4:10" ht="12.75">
      <c r="D132" s="13"/>
      <c r="E132" s="13"/>
      <c r="F132" s="13"/>
      <c r="G132" s="13"/>
      <c r="H132" s="13"/>
      <c r="I132" s="13"/>
      <c r="J132" s="13"/>
    </row>
    <row r="133" spans="4:10" ht="12.75">
      <c r="D133" s="13"/>
      <c r="E133" s="13"/>
      <c r="F133" s="13"/>
      <c r="G133" s="13"/>
      <c r="H133" s="13"/>
      <c r="I133" s="13"/>
      <c r="J133" s="13"/>
    </row>
    <row r="134" spans="4:10" ht="12.75">
      <c r="D134" s="13"/>
      <c r="E134" s="13"/>
      <c r="F134" s="13"/>
      <c r="G134" s="13"/>
      <c r="H134" s="13"/>
      <c r="I134" s="13"/>
      <c r="J134" s="13"/>
    </row>
    <row r="135" spans="4:9" ht="12.75">
      <c r="D135" s="13"/>
      <c r="E135" s="13"/>
      <c r="F135" s="13"/>
      <c r="G135" s="13"/>
      <c r="H135" s="13"/>
      <c r="I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5" ht="12.75">
      <c r="D138" s="13"/>
      <c r="E138" s="13"/>
    </row>
  </sheetData>
  <mergeCells count="3">
    <mergeCell ref="A5:G5"/>
    <mergeCell ref="C6:G6"/>
    <mergeCell ref="C10:D10"/>
  </mergeCells>
  <printOptions/>
  <pageMargins left="0.62" right="0.25" top="0.32" bottom="1" header="0.17" footer="0.5"/>
  <pageSetup firstPageNumber="26" useFirstPageNumber="1" fitToHeight="3" horizontalDpi="1200" verticalDpi="1200" orientation="portrait" r:id="rId2"/>
  <rowBreaks count="1" manualBreakCount="1">
    <brk id="44" max="7" man="1"/>
  </row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J37" sqref="J37"/>
    </sheetView>
  </sheetViews>
  <sheetFormatPr defaultColWidth="9.140625" defaultRowHeight="12.75"/>
  <cols>
    <col min="1" max="1" width="5.00390625" style="0" customWidth="1"/>
    <col min="2" max="2" width="2.140625" style="0" customWidth="1"/>
    <col min="3" max="3" width="22.8515625" style="0" customWidth="1"/>
    <col min="4" max="4" width="33.00390625" style="0" customWidth="1"/>
    <col min="5" max="5" width="16.8515625" style="0" customWidth="1"/>
    <col min="6" max="6" width="14.57421875" style="0" customWidth="1"/>
    <col min="7" max="7" width="14.421875" style="0" customWidth="1"/>
    <col min="8" max="8" width="16.00390625" style="0" bestFit="1" customWidth="1"/>
    <col min="9" max="12" width="2.7109375" style="0" customWidth="1"/>
  </cols>
  <sheetData>
    <row r="1" spans="1:8" ht="12.75">
      <c r="A1" s="31"/>
      <c r="B1" s="125"/>
      <c r="C1" s="36"/>
      <c r="D1" s="155"/>
      <c r="E1" s="155"/>
      <c r="F1" s="36"/>
      <c r="G1" s="36"/>
      <c r="H1" s="36"/>
    </row>
    <row r="2" spans="1:8" ht="26.25">
      <c r="A2" s="647" t="s">
        <v>317</v>
      </c>
      <c r="B2" s="647"/>
      <c r="C2" s="647"/>
      <c r="D2" s="647"/>
      <c r="E2" s="647"/>
      <c r="F2" s="647"/>
      <c r="G2" s="647"/>
      <c r="H2" s="647"/>
    </row>
    <row r="3" spans="1:8" ht="12.75">
      <c r="A3" s="31"/>
      <c r="B3" s="125"/>
      <c r="C3" s="155"/>
      <c r="D3" s="155"/>
      <c r="E3" s="155"/>
      <c r="F3" s="36"/>
      <c r="G3" s="36"/>
      <c r="H3" s="36"/>
    </row>
    <row r="4" spans="1:8" ht="15.75">
      <c r="A4" s="250"/>
      <c r="B4" s="255"/>
      <c r="C4" s="242"/>
      <c r="D4" s="260" t="s">
        <v>0</v>
      </c>
      <c r="E4" s="260" t="s">
        <v>1</v>
      </c>
      <c r="F4" s="260" t="s">
        <v>552</v>
      </c>
      <c r="G4" s="278" t="s">
        <v>551</v>
      </c>
      <c r="H4" s="278" t="s">
        <v>2</v>
      </c>
    </row>
    <row r="5" spans="1:8" ht="15.75">
      <c r="A5" s="250"/>
      <c r="B5" s="279"/>
      <c r="C5" s="242"/>
      <c r="D5" s="260" t="s">
        <v>272</v>
      </c>
      <c r="E5" s="281" t="s">
        <v>306</v>
      </c>
      <c r="F5" s="282" t="s">
        <v>477</v>
      </c>
      <c r="G5" s="282" t="s">
        <v>305</v>
      </c>
      <c r="H5" s="283" t="s">
        <v>479</v>
      </c>
    </row>
    <row r="6" spans="1:8" ht="15.75">
      <c r="A6" s="250"/>
      <c r="B6" s="279"/>
      <c r="C6" s="284"/>
      <c r="D6" s="281" t="s">
        <v>309</v>
      </c>
      <c r="E6" s="281" t="s">
        <v>310</v>
      </c>
      <c r="F6" s="281" t="s">
        <v>307</v>
      </c>
      <c r="G6" s="283" t="s">
        <v>478</v>
      </c>
      <c r="H6" s="283" t="s">
        <v>477</v>
      </c>
    </row>
    <row r="7" spans="1:8" ht="36" customHeight="1">
      <c r="A7" s="250"/>
      <c r="B7" s="279"/>
      <c r="C7" s="285" t="s">
        <v>296</v>
      </c>
      <c r="D7" s="281"/>
      <c r="E7" s="281"/>
      <c r="F7" s="286" t="s">
        <v>475</v>
      </c>
      <c r="G7" s="283"/>
      <c r="H7" s="283"/>
    </row>
    <row r="8" spans="2:8" ht="42.75" customHeight="1" thickBot="1">
      <c r="B8" s="279"/>
      <c r="C8" s="287"/>
      <c r="D8" s="288"/>
      <c r="E8" s="288"/>
      <c r="F8" s="289" t="s">
        <v>419</v>
      </c>
      <c r="G8" s="310" t="s">
        <v>480</v>
      </c>
      <c r="H8" s="310" t="s">
        <v>481</v>
      </c>
    </row>
    <row r="9" spans="1:8" ht="15">
      <c r="A9" s="250">
        <f>+A7+1</f>
        <v>1</v>
      </c>
      <c r="B9" s="251"/>
      <c r="C9" s="242" t="s">
        <v>312</v>
      </c>
      <c r="D9" s="290">
        <v>14380</v>
      </c>
      <c r="E9" s="257"/>
      <c r="F9" s="246">
        <f>G26</f>
        <v>0.5131578947368421</v>
      </c>
      <c r="G9" s="240">
        <f>F9*D9</f>
        <v>7379.21052631579</v>
      </c>
      <c r="H9" s="240">
        <v>0</v>
      </c>
    </row>
    <row r="10" spans="1:8" ht="15">
      <c r="A10" s="250">
        <f aca="true" t="shared" si="0" ref="A10:A26">+A9+1</f>
        <v>2</v>
      </c>
      <c r="B10" s="251"/>
      <c r="C10" s="257" t="s">
        <v>313</v>
      </c>
      <c r="D10" s="240"/>
      <c r="E10" s="240">
        <v>4752</v>
      </c>
      <c r="F10" s="246">
        <f>G26</f>
        <v>0.5131578947368421</v>
      </c>
      <c r="G10" s="240">
        <f>F10*D10</f>
        <v>0</v>
      </c>
      <c r="H10" s="240">
        <v>2438.5263157894738</v>
      </c>
    </row>
    <row r="11" spans="1:8" ht="15">
      <c r="A11" s="250">
        <f t="shared" si="0"/>
        <v>3</v>
      </c>
      <c r="B11" s="251"/>
      <c r="C11" s="257" t="s">
        <v>314</v>
      </c>
      <c r="D11" s="240"/>
      <c r="E11" s="240">
        <v>3600</v>
      </c>
      <c r="F11" s="246">
        <f>G26</f>
        <v>0.5131578947368421</v>
      </c>
      <c r="G11" s="240">
        <f>F11*D11</f>
        <v>0</v>
      </c>
      <c r="H11" s="240">
        <v>1847.3684210526314</v>
      </c>
    </row>
    <row r="12" spans="1:8" ht="15">
      <c r="A12" s="250">
        <f t="shared" si="0"/>
        <v>4</v>
      </c>
      <c r="B12" s="251"/>
      <c r="C12" s="257" t="s">
        <v>315</v>
      </c>
      <c r="D12" s="291">
        <v>19552.96</v>
      </c>
      <c r="E12" s="291">
        <v>5064</v>
      </c>
      <c r="F12" s="246">
        <f>G26</f>
        <v>0.5131578947368421</v>
      </c>
      <c r="G12" s="292">
        <f>F12*D12</f>
        <v>10033.755789473684</v>
      </c>
      <c r="H12" s="291">
        <v>2598.6315789473683</v>
      </c>
    </row>
    <row r="13" spans="1:8" ht="15.75">
      <c r="A13" s="250">
        <f t="shared" si="0"/>
        <v>5</v>
      </c>
      <c r="B13" s="251"/>
      <c r="C13" s="258" t="s">
        <v>316</v>
      </c>
      <c r="D13" s="271">
        <v>33932.96</v>
      </c>
      <c r="E13" s="271">
        <v>13416</v>
      </c>
      <c r="F13" s="257"/>
      <c r="G13" s="271">
        <f>SUM(G9:G12)</f>
        <v>17412.966315789476</v>
      </c>
      <c r="H13" s="271">
        <v>6884.526315789473</v>
      </c>
    </row>
    <row r="14" spans="1:8" ht="15.75">
      <c r="A14" s="250">
        <f t="shared" si="0"/>
        <v>6</v>
      </c>
      <c r="B14" s="251"/>
      <c r="C14" s="258"/>
      <c r="D14" s="242"/>
      <c r="E14" s="293"/>
      <c r="F14" s="294"/>
      <c r="G14" s="295"/>
      <c r="H14" s="296"/>
    </row>
    <row r="15" spans="1:8" ht="15.75">
      <c r="A15" s="250">
        <f t="shared" si="0"/>
        <v>7</v>
      </c>
      <c r="B15" s="251"/>
      <c r="C15" s="258" t="s">
        <v>477</v>
      </c>
      <c r="D15" s="242"/>
      <c r="E15" s="293"/>
      <c r="F15" s="297"/>
      <c r="G15" s="271">
        <v>17412.966315789472</v>
      </c>
      <c r="H15" s="240">
        <f>SUM(H13)</f>
        <v>6884.526315789473</v>
      </c>
    </row>
    <row r="16" spans="1:8" ht="15.75">
      <c r="A16" s="250">
        <f t="shared" si="0"/>
        <v>8</v>
      </c>
      <c r="B16" s="251"/>
      <c r="C16" s="258"/>
      <c r="D16" s="242"/>
      <c r="E16" s="242"/>
      <c r="F16" s="242"/>
      <c r="G16" s="293"/>
      <c r="H16" s="294"/>
    </row>
    <row r="17" spans="1:8" ht="15.75">
      <c r="A17" s="250">
        <f t="shared" si="0"/>
        <v>9</v>
      </c>
      <c r="B17" s="251"/>
      <c r="C17" s="258"/>
      <c r="D17" s="242"/>
      <c r="E17" s="242"/>
      <c r="F17" s="242"/>
      <c r="G17" s="295"/>
      <c r="H17" s="242"/>
    </row>
    <row r="18" spans="1:8" ht="15.75">
      <c r="A18" s="250">
        <f t="shared" si="0"/>
        <v>10</v>
      </c>
      <c r="B18" s="251"/>
      <c r="C18" s="258"/>
      <c r="D18" s="298" t="s">
        <v>476</v>
      </c>
      <c r="E18" s="298"/>
      <c r="F18" s="298"/>
      <c r="G18" s="298"/>
      <c r="H18" s="298"/>
    </row>
    <row r="19" spans="1:8" ht="15.75">
      <c r="A19" s="250">
        <f t="shared" si="0"/>
        <v>11</v>
      </c>
      <c r="B19" s="251"/>
      <c r="C19" s="258"/>
      <c r="D19" s="242"/>
      <c r="E19" s="242"/>
      <c r="F19" s="299"/>
      <c r="G19" s="300"/>
      <c r="H19" s="278"/>
    </row>
    <row r="20" spans="1:8" ht="15.75">
      <c r="A20" s="250">
        <f t="shared" si="0"/>
        <v>12</v>
      </c>
      <c r="B20" s="251"/>
      <c r="C20" s="258"/>
      <c r="D20" s="242"/>
      <c r="E20" s="242"/>
      <c r="F20" s="264" t="s">
        <v>308</v>
      </c>
      <c r="G20" s="301"/>
      <c r="H20" s="242"/>
    </row>
    <row r="21" spans="1:8" ht="16.5" thickBot="1">
      <c r="A21" s="250">
        <f t="shared" si="0"/>
        <v>13</v>
      </c>
      <c r="B21" s="251"/>
      <c r="C21" s="258"/>
      <c r="D21" s="242"/>
      <c r="E21" s="242"/>
      <c r="F21" s="302" t="s">
        <v>311</v>
      </c>
      <c r="G21" s="303" t="s">
        <v>318</v>
      </c>
      <c r="H21" s="304" t="s">
        <v>41</v>
      </c>
    </row>
    <row r="22" spans="1:8" ht="15.75">
      <c r="A22" s="250">
        <f t="shared" si="0"/>
        <v>14</v>
      </c>
      <c r="B22" s="251"/>
      <c r="C22" s="258"/>
      <c r="D22" s="242"/>
      <c r="E22" s="242" t="s">
        <v>319</v>
      </c>
      <c r="F22" s="305">
        <v>72</v>
      </c>
      <c r="G22" s="306">
        <v>156</v>
      </c>
      <c r="H22" s="306">
        <v>228</v>
      </c>
    </row>
    <row r="23" spans="1:8" ht="15.75">
      <c r="A23" s="250">
        <f t="shared" si="0"/>
        <v>15</v>
      </c>
      <c r="B23" s="251"/>
      <c r="C23" s="258"/>
      <c r="D23" s="242"/>
      <c r="E23" s="242" t="s">
        <v>320</v>
      </c>
      <c r="F23" s="306">
        <v>36</v>
      </c>
      <c r="G23" s="307">
        <v>0</v>
      </c>
      <c r="H23" s="307">
        <v>36</v>
      </c>
    </row>
    <row r="24" spans="1:8" ht="15.75">
      <c r="A24" s="250">
        <f t="shared" si="0"/>
        <v>16</v>
      </c>
      <c r="B24" s="242"/>
      <c r="C24" s="258"/>
      <c r="D24" s="242"/>
      <c r="E24" s="242" t="s">
        <v>321</v>
      </c>
      <c r="F24" s="308">
        <v>40</v>
      </c>
      <c r="G24" s="308">
        <v>0</v>
      </c>
      <c r="H24" s="308">
        <v>40</v>
      </c>
    </row>
    <row r="25" spans="1:12" ht="15">
      <c r="A25" s="250">
        <f t="shared" si="0"/>
        <v>17</v>
      </c>
      <c r="B25" s="234"/>
      <c r="C25" s="242"/>
      <c r="D25" s="242"/>
      <c r="E25" s="242" t="s">
        <v>322</v>
      </c>
      <c r="F25" s="306">
        <f>SUM(F22:F24)</f>
        <v>148</v>
      </c>
      <c r="G25" s="306">
        <f>SUM(G22:G24)</f>
        <v>156</v>
      </c>
      <c r="H25" s="306">
        <f>SUM(H22:H24)</f>
        <v>304</v>
      </c>
      <c r="I25" s="661" t="s">
        <v>603</v>
      </c>
      <c r="J25" s="662" t="s">
        <v>590</v>
      </c>
      <c r="K25" s="660" t="s">
        <v>588</v>
      </c>
      <c r="L25" s="660" t="s">
        <v>589</v>
      </c>
    </row>
    <row r="26" spans="1:12" ht="15">
      <c r="A26" s="250">
        <f t="shared" si="0"/>
        <v>18</v>
      </c>
      <c r="B26" s="234"/>
      <c r="C26" s="242"/>
      <c r="D26" s="242"/>
      <c r="E26" s="242" t="s">
        <v>323</v>
      </c>
      <c r="F26" s="270">
        <v>0.4868421052631579</v>
      </c>
      <c r="G26" s="270">
        <v>0.5131578947368421</v>
      </c>
      <c r="H26" s="309">
        <v>1</v>
      </c>
      <c r="I26" s="660"/>
      <c r="J26" s="660"/>
      <c r="K26" s="660"/>
      <c r="L26" s="660"/>
    </row>
    <row r="27" spans="1:12" ht="15">
      <c r="A27" s="250"/>
      <c r="B27" s="234"/>
      <c r="C27" s="242"/>
      <c r="D27" s="242"/>
      <c r="E27" s="234"/>
      <c r="F27" s="234"/>
      <c r="G27" s="234"/>
      <c r="H27" s="242"/>
      <c r="I27" s="660"/>
      <c r="J27" s="660"/>
      <c r="K27" s="660"/>
      <c r="L27" s="660"/>
    </row>
    <row r="28" spans="1:12" ht="15">
      <c r="A28" s="250"/>
      <c r="B28" s="234"/>
      <c r="C28" s="242"/>
      <c r="D28" s="242"/>
      <c r="E28" s="242"/>
      <c r="F28" s="255"/>
      <c r="G28" s="255"/>
      <c r="H28" s="255"/>
      <c r="I28" s="660"/>
      <c r="J28" s="660"/>
      <c r="K28" s="660"/>
      <c r="L28" s="660"/>
    </row>
    <row r="29" spans="1:12" ht="15">
      <c r="A29" s="250"/>
      <c r="B29" s="234"/>
      <c r="C29" s="242"/>
      <c r="D29" s="242"/>
      <c r="E29" s="242"/>
      <c r="F29" s="255"/>
      <c r="G29" s="255"/>
      <c r="H29" s="255"/>
      <c r="I29" s="660"/>
      <c r="J29" s="660"/>
      <c r="K29" s="660"/>
      <c r="L29" s="660"/>
    </row>
    <row r="30" spans="1:12" ht="15" customHeight="1">
      <c r="A30" s="277" t="s">
        <v>637</v>
      </c>
      <c r="B30" s="234"/>
      <c r="C30" s="242"/>
      <c r="D30" s="242"/>
      <c r="E30" s="242"/>
      <c r="F30" s="242"/>
      <c r="G30" s="242"/>
      <c r="H30" s="242"/>
      <c r="I30" s="660"/>
      <c r="J30" s="660"/>
      <c r="K30" s="660"/>
      <c r="L30" s="660"/>
    </row>
    <row r="31" spans="9:12" ht="12.75">
      <c r="I31" s="660"/>
      <c r="J31" s="660"/>
      <c r="K31" s="660"/>
      <c r="L31" s="660"/>
    </row>
    <row r="32" spans="9:12" ht="12.75">
      <c r="I32" s="660"/>
      <c r="J32" s="660"/>
      <c r="K32" s="660"/>
      <c r="L32" s="660"/>
    </row>
    <row r="33" spans="9:12" ht="12.75">
      <c r="I33" s="660"/>
      <c r="J33" s="660"/>
      <c r="K33" s="660"/>
      <c r="L33" s="660"/>
    </row>
    <row r="34" spans="9:12" ht="12.75">
      <c r="I34" s="660"/>
      <c r="J34" s="660"/>
      <c r="K34" s="660"/>
      <c r="L34" s="660"/>
    </row>
  </sheetData>
  <mergeCells count="5">
    <mergeCell ref="L25:L34"/>
    <mergeCell ref="I25:I34"/>
    <mergeCell ref="A2:H2"/>
    <mergeCell ref="J25:J34"/>
    <mergeCell ref="K25:K34"/>
  </mergeCells>
  <printOptions/>
  <pageMargins left="0.2" right="0.2" top="0.61" bottom="0.29" header="0.21" footer="0.17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I15"/>
  <sheetViews>
    <sheetView workbookViewId="0" topLeftCell="A1">
      <selection activeCell="J37" sqref="J37"/>
    </sheetView>
  </sheetViews>
  <sheetFormatPr defaultColWidth="9.140625" defaultRowHeight="12.75"/>
  <cols>
    <col min="3" max="3" width="5.00390625" style="0" customWidth="1"/>
    <col min="4" max="4" width="24.00390625" style="0" bestFit="1" customWidth="1"/>
    <col min="5" max="5" width="10.8515625" style="0" bestFit="1" customWidth="1"/>
    <col min="7" max="7" width="26.140625" style="0" customWidth="1"/>
  </cols>
  <sheetData>
    <row r="1" ht="15.75">
      <c r="G1" s="353" t="s">
        <v>589</v>
      </c>
    </row>
    <row r="2" ht="15.75">
      <c r="G2" s="354" t="s">
        <v>588</v>
      </c>
    </row>
    <row r="3" ht="15.75">
      <c r="G3" s="354" t="s">
        <v>590</v>
      </c>
    </row>
    <row r="4" ht="15.75">
      <c r="G4" s="354" t="s">
        <v>601</v>
      </c>
    </row>
    <row r="5" ht="15.75">
      <c r="I5" s="354"/>
    </row>
    <row r="6" ht="15.75">
      <c r="I6" s="354"/>
    </row>
    <row r="7" ht="15.75">
      <c r="G7" s="354"/>
    </row>
    <row r="8" spans="3:5" ht="26.25">
      <c r="C8" s="647" t="s">
        <v>436</v>
      </c>
      <c r="D8" s="647"/>
      <c r="E8" s="647"/>
    </row>
    <row r="9" spans="3:5" ht="12.75">
      <c r="C9" s="26"/>
      <c r="D9" s="26"/>
      <c r="E9" s="26"/>
    </row>
    <row r="10" spans="3:5" ht="15.75">
      <c r="C10" s="242"/>
      <c r="D10" s="278"/>
      <c r="E10" s="311" t="s">
        <v>0</v>
      </c>
    </row>
    <row r="11" spans="3:5" ht="15.75">
      <c r="C11" s="255"/>
      <c r="D11" s="285" t="s">
        <v>246</v>
      </c>
      <c r="E11" s="281"/>
    </row>
    <row r="12" spans="3:5" ht="15">
      <c r="C12" s="312">
        <v>1</v>
      </c>
      <c r="D12" s="242" t="s">
        <v>435</v>
      </c>
      <c r="E12" s="313">
        <v>250000</v>
      </c>
    </row>
    <row r="13" spans="3:5" ht="15">
      <c r="C13" s="312"/>
      <c r="D13" s="242"/>
      <c r="E13" s="313"/>
    </row>
    <row r="14" spans="3:5" ht="15">
      <c r="C14" s="312">
        <v>2</v>
      </c>
      <c r="D14" s="242" t="s">
        <v>303</v>
      </c>
      <c r="E14" s="313">
        <v>242330.24126677946</v>
      </c>
    </row>
    <row r="15" spans="3:5" ht="15">
      <c r="C15" s="312">
        <v>3</v>
      </c>
      <c r="D15" s="242" t="s">
        <v>350</v>
      </c>
      <c r="E15" s="313">
        <v>7669.758733220554</v>
      </c>
    </row>
  </sheetData>
  <mergeCells count="1">
    <mergeCell ref="C8:E8"/>
  </mergeCells>
  <printOptions horizontalCentered="1"/>
  <pageMargins left="0.8" right="0.25" top="0.32" bottom="1" header="0.17" footer="0.5"/>
  <pageSetup firstPageNumber="28" useFirstPageNumber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workbookViewId="0" topLeftCell="A10">
      <selection activeCell="J37" sqref="J37"/>
    </sheetView>
  </sheetViews>
  <sheetFormatPr defaultColWidth="9.140625" defaultRowHeight="12.75"/>
  <cols>
    <col min="1" max="1" width="4.00390625" style="13" customWidth="1"/>
    <col min="2" max="2" width="11.421875" style="121" customWidth="1"/>
    <col min="3" max="3" width="32.421875" style="121" customWidth="1"/>
    <col min="4" max="4" width="2.8515625" style="121" customWidth="1"/>
    <col min="5" max="5" width="13.28125" style="121" customWidth="1"/>
    <col min="6" max="6" width="10.00390625" style="121" customWidth="1"/>
    <col min="7" max="7" width="12.421875" style="121" customWidth="1"/>
    <col min="8" max="8" width="13.140625" style="121" customWidth="1"/>
    <col min="9" max="9" width="13.421875" style="121" customWidth="1"/>
    <col min="10" max="10" width="12.57421875" style="121" customWidth="1"/>
    <col min="11" max="11" width="2.7109375" style="121" customWidth="1"/>
    <col min="12" max="14" width="2.7109375" style="0" customWidth="1"/>
    <col min="15" max="16" width="3.00390625" style="13" customWidth="1"/>
    <col min="17" max="16384" width="9.140625" style="13" customWidth="1"/>
  </cols>
  <sheetData>
    <row r="1" spans="1:15" ht="24.75" customHeight="1">
      <c r="A1" s="663" t="s">
        <v>328</v>
      </c>
      <c r="B1" s="663"/>
      <c r="C1" s="663"/>
      <c r="D1" s="663"/>
      <c r="E1" s="663"/>
      <c r="F1" s="663"/>
      <c r="G1" s="663"/>
      <c r="H1" s="663"/>
      <c r="I1" s="663"/>
      <c r="J1" s="663"/>
      <c r="K1" s="314"/>
      <c r="O1" s="136"/>
    </row>
    <row r="2" spans="1:15" ht="13.5" customHeight="1">
      <c r="A2" s="242"/>
      <c r="B2" s="234"/>
      <c r="C2" s="236" t="s">
        <v>0</v>
      </c>
      <c r="D2" s="236"/>
      <c r="E2" s="315" t="s">
        <v>1</v>
      </c>
      <c r="F2" s="236" t="s">
        <v>552</v>
      </c>
      <c r="G2" s="236" t="s">
        <v>551</v>
      </c>
      <c r="H2" s="315" t="s">
        <v>2</v>
      </c>
      <c r="I2" s="315" t="s">
        <v>572</v>
      </c>
      <c r="J2" s="315" t="s">
        <v>573</v>
      </c>
      <c r="K2" s="315"/>
      <c r="O2" s="174"/>
    </row>
    <row r="3" spans="1:15" ht="15.75">
      <c r="A3" s="242"/>
      <c r="B3" s="234"/>
      <c r="C3" s="234"/>
      <c r="D3" s="234"/>
      <c r="E3" s="236" t="s">
        <v>309</v>
      </c>
      <c r="F3" s="236" t="s">
        <v>309</v>
      </c>
      <c r="G3" s="236" t="s">
        <v>300</v>
      </c>
      <c r="H3" s="236" t="s">
        <v>41</v>
      </c>
      <c r="I3" s="315" t="s">
        <v>335</v>
      </c>
      <c r="J3" s="315" t="s">
        <v>336</v>
      </c>
      <c r="K3" s="315"/>
      <c r="O3" s="175"/>
    </row>
    <row r="4" spans="1:15" ht="15.75">
      <c r="A4" s="242"/>
      <c r="B4" s="234"/>
      <c r="C4" s="236"/>
      <c r="D4" s="236"/>
      <c r="E4" s="236" t="s">
        <v>339</v>
      </c>
      <c r="F4" s="236" t="s">
        <v>339</v>
      </c>
      <c r="G4" s="316" t="s">
        <v>340</v>
      </c>
      <c r="H4" s="236" t="s">
        <v>341</v>
      </c>
      <c r="I4" s="236" t="s">
        <v>260</v>
      </c>
      <c r="J4" s="236" t="s">
        <v>260</v>
      </c>
      <c r="K4" s="236"/>
      <c r="O4" s="7"/>
    </row>
    <row r="5" spans="1:15" ht="16.5" thickBot="1">
      <c r="A5" s="242"/>
      <c r="B5" s="317" t="s">
        <v>246</v>
      </c>
      <c r="C5" s="318" t="s">
        <v>338</v>
      </c>
      <c r="D5" s="318"/>
      <c r="E5" s="318" t="s">
        <v>343</v>
      </c>
      <c r="F5" s="319" t="s">
        <v>344</v>
      </c>
      <c r="G5" s="319" t="s">
        <v>343</v>
      </c>
      <c r="H5" s="288"/>
      <c r="I5" s="318"/>
      <c r="J5" s="318"/>
      <c r="K5" s="347"/>
      <c r="O5" s="36"/>
    </row>
    <row r="6" spans="1:15" ht="15">
      <c r="A6" s="250">
        <v>1</v>
      </c>
      <c r="B6" s="234"/>
      <c r="C6" s="234" t="s">
        <v>329</v>
      </c>
      <c r="D6" s="234"/>
      <c r="E6" s="320"/>
      <c r="F6" s="245"/>
      <c r="G6" s="320"/>
      <c r="H6" s="320"/>
      <c r="I6" s="320"/>
      <c r="J6" s="320"/>
      <c r="K6" s="320"/>
      <c r="O6" s="36"/>
    </row>
    <row r="7" spans="1:15" ht="15">
      <c r="A7" s="250">
        <v>2</v>
      </c>
      <c r="B7" s="321">
        <v>909001</v>
      </c>
      <c r="C7" s="322" t="s">
        <v>325</v>
      </c>
      <c r="D7" s="322"/>
      <c r="E7" s="240">
        <v>880000.46</v>
      </c>
      <c r="F7" s="240">
        <v>0</v>
      </c>
      <c r="G7" s="240">
        <v>0</v>
      </c>
      <c r="H7" s="240">
        <f aca="true" t="shared" si="0" ref="H7:H17">E7+G7</f>
        <v>880000.46</v>
      </c>
      <c r="I7" s="240">
        <v>880000.46</v>
      </c>
      <c r="J7" s="240">
        <v>0</v>
      </c>
      <c r="K7" s="240"/>
      <c r="O7" s="121"/>
    </row>
    <row r="8" spans="1:15" ht="15">
      <c r="A8" s="250">
        <v>3</v>
      </c>
      <c r="B8" s="321">
        <v>909002</v>
      </c>
      <c r="C8" s="322" t="s">
        <v>345</v>
      </c>
      <c r="D8" s="322"/>
      <c r="E8" s="240">
        <v>584592.74</v>
      </c>
      <c r="F8" s="240">
        <v>0</v>
      </c>
      <c r="G8" s="240">
        <v>0</v>
      </c>
      <c r="H8" s="240">
        <f t="shared" si="0"/>
        <v>584592.74</v>
      </c>
      <c r="I8" s="240">
        <v>584592.74</v>
      </c>
      <c r="J8" s="240">
        <v>0</v>
      </c>
      <c r="K8" s="240"/>
      <c r="O8" s="121"/>
    </row>
    <row r="9" spans="1:11" ht="15">
      <c r="A9" s="250">
        <v>4</v>
      </c>
      <c r="B9" s="321">
        <v>909003</v>
      </c>
      <c r="C9" s="234" t="s">
        <v>329</v>
      </c>
      <c r="D9" s="234"/>
      <c r="E9" s="323">
        <v>0</v>
      </c>
      <c r="F9" s="240">
        <v>0</v>
      </c>
      <c r="G9" s="240">
        <v>0</v>
      </c>
      <c r="H9" s="240">
        <f t="shared" si="0"/>
        <v>0</v>
      </c>
      <c r="I9" s="240">
        <v>0</v>
      </c>
      <c r="J9" s="240">
        <v>0</v>
      </c>
      <c r="K9" s="240"/>
    </row>
    <row r="10" spans="1:11" ht="15">
      <c r="A10" s="250">
        <v>5</v>
      </c>
      <c r="B10" s="321">
        <v>909004</v>
      </c>
      <c r="C10" s="322" t="s">
        <v>333</v>
      </c>
      <c r="D10" s="322"/>
      <c r="E10" s="240">
        <v>0</v>
      </c>
      <c r="F10" s="240">
        <v>0</v>
      </c>
      <c r="G10" s="240">
        <v>0</v>
      </c>
      <c r="H10" s="240">
        <f t="shared" si="0"/>
        <v>0</v>
      </c>
      <c r="I10" s="240">
        <v>0</v>
      </c>
      <c r="J10" s="240">
        <v>0</v>
      </c>
      <c r="K10" s="240"/>
    </row>
    <row r="11" spans="1:11" ht="15">
      <c r="A11" s="250">
        <v>6</v>
      </c>
      <c r="B11" s="321">
        <v>909005</v>
      </c>
      <c r="C11" s="322" t="s">
        <v>337</v>
      </c>
      <c r="D11" s="322"/>
      <c r="E11" s="240">
        <v>13700</v>
      </c>
      <c r="F11" s="240">
        <v>0</v>
      </c>
      <c r="G11" s="240">
        <v>0</v>
      </c>
      <c r="H11" s="240">
        <f t="shared" si="0"/>
        <v>13700</v>
      </c>
      <c r="I11" s="240">
        <v>0</v>
      </c>
      <c r="J11" s="240">
        <v>13700</v>
      </c>
      <c r="K11" s="240"/>
    </row>
    <row r="12" spans="1:11" ht="15">
      <c r="A12" s="250">
        <v>7</v>
      </c>
      <c r="B12" s="321">
        <v>909014</v>
      </c>
      <c r="C12" s="234" t="s">
        <v>342</v>
      </c>
      <c r="D12" s="234"/>
      <c r="E12" s="240">
        <v>0</v>
      </c>
      <c r="F12" s="240">
        <v>0</v>
      </c>
      <c r="G12" s="240">
        <v>0</v>
      </c>
      <c r="H12" s="240">
        <f t="shared" si="0"/>
        <v>0</v>
      </c>
      <c r="I12" s="240">
        <v>0</v>
      </c>
      <c r="J12" s="240">
        <v>0</v>
      </c>
      <c r="K12" s="240"/>
    </row>
    <row r="13" spans="1:11" ht="15">
      <c r="A13" s="250">
        <v>8</v>
      </c>
      <c r="B13" s="346" t="s">
        <v>596</v>
      </c>
      <c r="C13" s="234" t="s">
        <v>346</v>
      </c>
      <c r="D13" s="234"/>
      <c r="E13" s="240">
        <v>170070.39</v>
      </c>
      <c r="F13" s="240">
        <v>0</v>
      </c>
      <c r="G13" s="240">
        <v>0</v>
      </c>
      <c r="H13" s="240">
        <f t="shared" si="0"/>
        <v>170070.39</v>
      </c>
      <c r="I13" s="240">
        <v>170070.39</v>
      </c>
      <c r="J13" s="240">
        <v>0</v>
      </c>
      <c r="K13" s="240"/>
    </row>
    <row r="14" spans="1:11" ht="15">
      <c r="A14" s="250">
        <v>9</v>
      </c>
      <c r="B14" s="321">
        <v>930100</v>
      </c>
      <c r="C14" s="234" t="s">
        <v>177</v>
      </c>
      <c r="D14" s="234" t="s">
        <v>419</v>
      </c>
      <c r="E14" s="240">
        <v>0</v>
      </c>
      <c r="F14" s="240">
        <v>93</v>
      </c>
      <c r="G14" s="240">
        <f>Adv30!E28</f>
        <v>24.075459399324345</v>
      </c>
      <c r="H14" s="240">
        <f t="shared" si="0"/>
        <v>24.075459399324345</v>
      </c>
      <c r="I14" s="240">
        <v>0</v>
      </c>
      <c r="J14" s="240">
        <f>H14</f>
        <v>24.075459399324345</v>
      </c>
      <c r="K14" s="240"/>
    </row>
    <row r="15" spans="1:18" ht="15">
      <c r="A15" s="250">
        <v>10</v>
      </c>
      <c r="B15" s="321">
        <v>903101</v>
      </c>
      <c r="C15" s="234" t="s">
        <v>326</v>
      </c>
      <c r="D15" s="234" t="s">
        <v>420</v>
      </c>
      <c r="E15" s="240">
        <v>0</v>
      </c>
      <c r="F15" s="240">
        <v>3187</v>
      </c>
      <c r="G15" s="240">
        <f>Adv31!E30</f>
        <v>825.0219847105669</v>
      </c>
      <c r="H15" s="240">
        <f t="shared" si="0"/>
        <v>825.0219847105669</v>
      </c>
      <c r="I15" s="240">
        <v>0</v>
      </c>
      <c r="J15" s="240">
        <f>H15</f>
        <v>825.0219847105669</v>
      </c>
      <c r="K15" s="240"/>
      <c r="O15" s="98"/>
      <c r="P15" s="98"/>
      <c r="Q15" s="98"/>
      <c r="R15" s="98"/>
    </row>
    <row r="16" spans="1:18" ht="15">
      <c r="A16" s="250">
        <v>11</v>
      </c>
      <c r="B16" s="324">
        <v>930102</v>
      </c>
      <c r="C16" s="242" t="s">
        <v>327</v>
      </c>
      <c r="D16" s="242" t="s">
        <v>445</v>
      </c>
      <c r="E16" s="240">
        <v>0</v>
      </c>
      <c r="F16" s="240">
        <v>65679</v>
      </c>
      <c r="G16" s="240">
        <f>Adv32!E29</f>
        <v>17002.7625051624</v>
      </c>
      <c r="H16" s="240">
        <f t="shared" si="0"/>
        <v>17002.7625051624</v>
      </c>
      <c r="I16" s="240">
        <f>H16</f>
        <v>17002.7625051624</v>
      </c>
      <c r="J16" s="240">
        <v>0</v>
      </c>
      <c r="K16" s="240"/>
      <c r="O16" s="90"/>
      <c r="P16" s="161"/>
      <c r="Q16" s="90"/>
      <c r="R16" s="90"/>
    </row>
    <row r="17" spans="1:18" ht="15">
      <c r="A17" s="250">
        <v>12</v>
      </c>
      <c r="B17" s="325" t="s">
        <v>347</v>
      </c>
      <c r="C17" s="242" t="s">
        <v>348</v>
      </c>
      <c r="D17" s="242" t="s">
        <v>446</v>
      </c>
      <c r="E17" s="240">
        <v>242043.96</v>
      </c>
      <c r="F17" s="240">
        <v>0</v>
      </c>
      <c r="G17" s="240">
        <v>0</v>
      </c>
      <c r="H17" s="240">
        <f t="shared" si="0"/>
        <v>242043.96</v>
      </c>
      <c r="I17" s="240">
        <v>237199.78079999998</v>
      </c>
      <c r="J17" s="240">
        <f>Adv33!C14</f>
        <v>4844.18</v>
      </c>
      <c r="K17" s="240"/>
      <c r="O17" s="90"/>
      <c r="P17" s="161"/>
      <c r="Q17" s="90"/>
      <c r="R17" s="90"/>
    </row>
    <row r="18" spans="1:18" ht="12.75" customHeight="1" thickBot="1">
      <c r="A18" s="250">
        <v>13</v>
      </c>
      <c r="B18" s="324"/>
      <c r="C18" s="240"/>
      <c r="D18" s="240"/>
      <c r="E18" s="240"/>
      <c r="F18" s="242"/>
      <c r="G18" s="242"/>
      <c r="H18" s="240"/>
      <c r="I18" s="240"/>
      <c r="J18" s="240"/>
      <c r="K18" s="240"/>
      <c r="O18" s="90"/>
      <c r="P18" s="161"/>
      <c r="Q18" s="90"/>
      <c r="R18" s="90"/>
    </row>
    <row r="19" spans="1:18" ht="12.75" customHeight="1" thickTop="1">
      <c r="A19" s="250">
        <v>14</v>
      </c>
      <c r="B19" s="242"/>
      <c r="C19" s="326"/>
      <c r="D19" s="326"/>
      <c r="E19" s="327"/>
      <c r="F19" s="326"/>
      <c r="G19" s="326"/>
      <c r="H19" s="326"/>
      <c r="I19" s="326"/>
      <c r="J19" s="326"/>
      <c r="K19" s="348"/>
      <c r="O19" s="90"/>
      <c r="P19" s="161"/>
      <c r="Q19" s="90"/>
      <c r="R19" s="90"/>
    </row>
    <row r="20" spans="1:18" ht="12.75" customHeight="1">
      <c r="A20" s="250">
        <v>15</v>
      </c>
      <c r="B20" s="242"/>
      <c r="C20" s="257" t="s">
        <v>41</v>
      </c>
      <c r="D20" s="257"/>
      <c r="E20" s="240">
        <f aca="true" t="shared" si="1" ref="E20:J20">SUM(E7:E17)</f>
        <v>1890407.5499999998</v>
      </c>
      <c r="F20" s="240">
        <f t="shared" si="1"/>
        <v>68959</v>
      </c>
      <c r="G20" s="240">
        <f t="shared" si="1"/>
        <v>17851.859949272293</v>
      </c>
      <c r="H20" s="240">
        <f t="shared" si="1"/>
        <v>1908259.4099492722</v>
      </c>
      <c r="I20" s="240">
        <f t="shared" si="1"/>
        <v>1888866.1333051624</v>
      </c>
      <c r="J20" s="247">
        <f t="shared" si="1"/>
        <v>19393.27744410989</v>
      </c>
      <c r="K20" s="247"/>
      <c r="O20" s="90"/>
      <c r="P20" s="161"/>
      <c r="Q20" s="90"/>
      <c r="R20" s="90"/>
    </row>
    <row r="21" spans="1:18" ht="12.75" customHeight="1" thickBot="1">
      <c r="A21" s="250">
        <v>16</v>
      </c>
      <c r="B21" s="242"/>
      <c r="C21" s="328"/>
      <c r="D21" s="328"/>
      <c r="E21" s="329"/>
      <c r="F21" s="329"/>
      <c r="G21" s="329"/>
      <c r="H21" s="329"/>
      <c r="I21" s="329"/>
      <c r="J21" s="330"/>
      <c r="K21" s="349"/>
      <c r="O21" s="90"/>
      <c r="P21" s="161"/>
      <c r="Q21" s="90"/>
      <c r="R21" s="90"/>
    </row>
    <row r="22" spans="1:18" ht="15.75" thickTop="1">
      <c r="A22" s="250">
        <v>17</v>
      </c>
      <c r="B22" s="242"/>
      <c r="C22" s="242" t="s">
        <v>437</v>
      </c>
      <c r="D22" s="242"/>
      <c r="E22" s="242"/>
      <c r="F22" s="242"/>
      <c r="G22" s="242"/>
      <c r="H22" s="242"/>
      <c r="I22" s="242"/>
      <c r="J22" s="270">
        <v>0.0506</v>
      </c>
      <c r="K22" s="270"/>
      <c r="O22" s="90"/>
      <c r="P22" s="161"/>
      <c r="Q22" s="90"/>
      <c r="R22" s="90"/>
    </row>
    <row r="23" spans="1:18" ht="15.75">
      <c r="A23" s="250">
        <v>18</v>
      </c>
      <c r="B23" s="242"/>
      <c r="C23" s="280" t="s">
        <v>11</v>
      </c>
      <c r="D23" s="280"/>
      <c r="E23" s="240"/>
      <c r="F23" s="240"/>
      <c r="G23" s="240"/>
      <c r="H23" s="240"/>
      <c r="I23" s="240"/>
      <c r="J23" s="331">
        <f>J20*(1+J22)</f>
        <v>20374.57728278185</v>
      </c>
      <c r="K23" s="331"/>
      <c r="O23" s="90"/>
      <c r="P23" s="161"/>
      <c r="Q23" s="90"/>
      <c r="R23" s="90"/>
    </row>
    <row r="24" spans="1:18" ht="12.75" customHeight="1">
      <c r="A24" s="250">
        <v>19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O24" s="90"/>
      <c r="P24" s="161"/>
      <c r="Q24" s="90"/>
      <c r="R24" s="90"/>
    </row>
    <row r="25" spans="1:18" ht="15.75">
      <c r="A25" s="250">
        <v>20</v>
      </c>
      <c r="B25" s="242"/>
      <c r="C25" s="332" t="s">
        <v>303</v>
      </c>
      <c r="D25" s="332"/>
      <c r="E25" s="240"/>
      <c r="F25" s="240"/>
      <c r="G25" s="242"/>
      <c r="H25" s="240"/>
      <c r="I25" s="240"/>
      <c r="J25" s="333">
        <v>-19749.51991775162</v>
      </c>
      <c r="K25" s="333"/>
      <c r="O25" s="90"/>
      <c r="P25" s="161"/>
      <c r="Q25" s="90"/>
      <c r="R25" s="90"/>
    </row>
    <row r="26" spans="1:18" ht="15.75">
      <c r="A26" s="250">
        <v>21</v>
      </c>
      <c r="B26" s="242"/>
      <c r="C26" s="332" t="s">
        <v>350</v>
      </c>
      <c r="D26" s="332"/>
      <c r="E26" s="240"/>
      <c r="F26" s="240"/>
      <c r="G26" s="242"/>
      <c r="H26" s="240"/>
      <c r="I26" s="240"/>
      <c r="J26" s="334">
        <v>-625.0728430519415</v>
      </c>
      <c r="K26" s="334"/>
      <c r="O26" s="90"/>
      <c r="P26" s="161"/>
      <c r="Q26" s="90"/>
      <c r="R26" s="90"/>
    </row>
    <row r="27" spans="1:18" ht="12.75" customHeight="1">
      <c r="A27" s="250">
        <v>22</v>
      </c>
      <c r="B27" s="242"/>
      <c r="C27" s="280"/>
      <c r="D27" s="280"/>
      <c r="E27" s="242"/>
      <c r="F27" s="242"/>
      <c r="G27" s="242"/>
      <c r="H27" s="242"/>
      <c r="I27" s="242"/>
      <c r="J27" s="335"/>
      <c r="K27" s="335"/>
      <c r="O27" s="90"/>
      <c r="P27" s="161"/>
      <c r="Q27" s="90"/>
      <c r="R27" s="90"/>
    </row>
    <row r="28" spans="1:18" ht="12.75" customHeight="1">
      <c r="A28" s="250">
        <v>23</v>
      </c>
      <c r="B28" s="350" t="s">
        <v>592</v>
      </c>
      <c r="C28" s="352" t="s">
        <v>578</v>
      </c>
      <c r="D28" s="336"/>
      <c r="E28" s="240"/>
      <c r="F28" s="242"/>
      <c r="G28" s="250"/>
      <c r="H28" s="337"/>
      <c r="I28" s="250"/>
      <c r="J28" s="240"/>
      <c r="K28" s="335"/>
      <c r="O28" s="90"/>
      <c r="P28" s="92"/>
      <c r="Q28" s="90"/>
      <c r="R28" s="90"/>
    </row>
    <row r="29" spans="1:14" ht="12.75" customHeight="1">
      <c r="A29" s="250">
        <v>24</v>
      </c>
      <c r="B29" s="324" t="s">
        <v>593</v>
      </c>
      <c r="C29" s="352" t="s">
        <v>579</v>
      </c>
      <c r="D29" s="336"/>
      <c r="E29" s="242"/>
      <c r="F29" s="242"/>
      <c r="G29" s="242"/>
      <c r="H29" s="242"/>
      <c r="I29" s="242"/>
      <c r="J29" s="242"/>
      <c r="K29" s="661" t="s">
        <v>591</v>
      </c>
      <c r="L29" s="662" t="s">
        <v>590</v>
      </c>
      <c r="M29" s="660" t="s">
        <v>588</v>
      </c>
      <c r="N29" s="660" t="s">
        <v>589</v>
      </c>
    </row>
    <row r="30" spans="1:14" ht="12.75" customHeight="1">
      <c r="A30" s="250">
        <v>25</v>
      </c>
      <c r="B30" s="324" t="s">
        <v>594</v>
      </c>
      <c r="C30" s="352" t="s">
        <v>580</v>
      </c>
      <c r="D30" s="336"/>
      <c r="E30" s="242"/>
      <c r="F30" s="242"/>
      <c r="G30" s="242"/>
      <c r="H30" s="242"/>
      <c r="I30" s="242"/>
      <c r="J30" s="242"/>
      <c r="K30" s="660"/>
      <c r="L30" s="660"/>
      <c r="M30" s="660"/>
      <c r="N30" s="660"/>
    </row>
    <row r="31" spans="1:14" ht="12.75" customHeight="1">
      <c r="A31" s="250">
        <v>26</v>
      </c>
      <c r="B31" s="324" t="s">
        <v>595</v>
      </c>
      <c r="C31" s="352" t="s">
        <v>581</v>
      </c>
      <c r="D31" s="336"/>
      <c r="E31" s="242"/>
      <c r="F31" s="242"/>
      <c r="G31" s="242"/>
      <c r="H31" s="242"/>
      <c r="I31" s="242"/>
      <c r="J31" s="242"/>
      <c r="K31" s="660"/>
      <c r="L31" s="660"/>
      <c r="M31" s="660"/>
      <c r="N31" s="660"/>
    </row>
    <row r="32" spans="11:14" ht="12.75">
      <c r="K32" s="660"/>
      <c r="L32" s="660"/>
      <c r="M32" s="660"/>
      <c r="N32" s="660"/>
    </row>
    <row r="33" spans="11:14" ht="12.75">
      <c r="K33" s="660"/>
      <c r="L33" s="660"/>
      <c r="M33" s="660"/>
      <c r="N33" s="660"/>
    </row>
    <row r="34" spans="11:14" ht="12.75">
      <c r="K34" s="660"/>
      <c r="L34" s="660"/>
      <c r="M34" s="660"/>
      <c r="N34" s="660"/>
    </row>
    <row r="35" spans="11:14" ht="12.75">
      <c r="K35" s="660"/>
      <c r="L35" s="660"/>
      <c r="M35" s="660"/>
      <c r="N35" s="660"/>
    </row>
    <row r="36" spans="11:14" ht="12.75">
      <c r="K36" s="660"/>
      <c r="L36" s="660"/>
      <c r="M36" s="660"/>
      <c r="N36" s="660"/>
    </row>
    <row r="37" spans="11:14" ht="12.75">
      <c r="K37" s="660"/>
      <c r="L37" s="660"/>
      <c r="M37" s="660"/>
      <c r="N37" s="660"/>
    </row>
    <row r="38" spans="11:14" ht="12.75" customHeight="1">
      <c r="K38" s="660"/>
      <c r="L38" s="660"/>
      <c r="M38" s="660"/>
      <c r="N38" s="660"/>
    </row>
  </sheetData>
  <mergeCells count="5">
    <mergeCell ref="A1:J1"/>
    <mergeCell ref="N29:N38"/>
    <mergeCell ref="M29:M38"/>
    <mergeCell ref="L29:L38"/>
    <mergeCell ref="K29:K38"/>
  </mergeCells>
  <printOptions horizontalCentered="1"/>
  <pageMargins left="0.25" right="0.25" top="0.73" bottom="0.23" header="0.17" footer="0.17"/>
  <pageSetup firstPageNumber="29" useFirstPageNumber="1" fitToWidth="5" horizontalDpi="1200" verticalDpi="1200" orientation="landscape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3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7.57421875" style="0" bestFit="1" customWidth="1"/>
    <col min="2" max="2" width="12.140625" style="0" customWidth="1"/>
    <col min="3" max="3" width="5.7109375" style="0" customWidth="1"/>
    <col min="4" max="4" width="5.28125" style="0" customWidth="1"/>
    <col min="5" max="5" width="38.8515625" style="0" customWidth="1"/>
    <col min="6" max="6" width="15.140625" style="0" bestFit="1" customWidth="1"/>
    <col min="7" max="7" width="17.7109375" style="0" customWidth="1"/>
    <col min="8" max="8" width="20.28125" style="0" customWidth="1"/>
    <col min="9" max="9" width="3.140625" style="0" customWidth="1"/>
    <col min="11" max="11" width="11.28125" style="0" bestFit="1" customWidth="1"/>
  </cols>
  <sheetData>
    <row r="2" spans="1:7" ht="12.75">
      <c r="A2" s="13"/>
      <c r="B2" s="2"/>
      <c r="C2" s="3"/>
      <c r="D2" s="4"/>
      <c r="E2" s="4"/>
      <c r="F2" s="16"/>
      <c r="G2" s="16"/>
    </row>
    <row r="3" spans="1:9" ht="26.25">
      <c r="A3" s="647" t="s">
        <v>577</v>
      </c>
      <c r="B3" s="647"/>
      <c r="C3" s="647"/>
      <c r="D3" s="647"/>
      <c r="E3" s="647"/>
      <c r="F3" s="647"/>
      <c r="G3" s="647"/>
      <c r="H3" s="647"/>
      <c r="I3" s="647"/>
    </row>
    <row r="4" spans="1:7" ht="12.75">
      <c r="A4" s="13"/>
      <c r="B4" s="2"/>
      <c r="C4" s="17"/>
      <c r="D4" s="18"/>
      <c r="E4" s="4"/>
      <c r="F4" s="19"/>
      <c r="G4" s="19"/>
    </row>
    <row r="5" spans="1:8" s="255" customFormat="1" ht="15.75">
      <c r="A5" s="419"/>
      <c r="B5" s="420"/>
      <c r="C5" s="420"/>
      <c r="D5" s="420"/>
      <c r="E5" s="420"/>
      <c r="F5" s="421" t="s">
        <v>115</v>
      </c>
      <c r="G5" s="421" t="s">
        <v>203</v>
      </c>
      <c r="H5" s="422" t="s">
        <v>11</v>
      </c>
    </row>
    <row r="6" spans="1:8" s="255" customFormat="1" ht="15.75">
      <c r="A6" s="251"/>
      <c r="B6" s="423"/>
      <c r="C6" s="424"/>
      <c r="D6" s="424"/>
      <c r="E6" s="381"/>
      <c r="F6" s="425">
        <v>39263</v>
      </c>
      <c r="G6" s="425">
        <v>39994</v>
      </c>
      <c r="H6" s="422" t="s">
        <v>205</v>
      </c>
    </row>
    <row r="7" spans="1:8" s="255" customFormat="1" ht="15.75">
      <c r="A7" s="251"/>
      <c r="B7" s="386"/>
      <c r="C7" s="383"/>
      <c r="D7" s="383"/>
      <c r="E7" s="383"/>
      <c r="F7" s="425" t="s">
        <v>0</v>
      </c>
      <c r="G7" s="425" t="s">
        <v>1</v>
      </c>
      <c r="H7" s="384" t="s">
        <v>552</v>
      </c>
    </row>
    <row r="8" spans="1:8" s="255" customFormat="1" ht="16.5" thickBot="1">
      <c r="A8" s="426" t="s">
        <v>116</v>
      </c>
      <c r="B8" s="388" t="s">
        <v>9</v>
      </c>
      <c r="C8" s="389"/>
      <c r="D8" s="643" t="s">
        <v>10</v>
      </c>
      <c r="E8" s="643"/>
      <c r="F8" s="427"/>
      <c r="G8" s="427"/>
      <c r="H8" s="428"/>
    </row>
    <row r="9" spans="1:8" s="255" customFormat="1" ht="15.75">
      <c r="A9" s="429"/>
      <c r="B9" s="430"/>
      <c r="C9" s="431"/>
      <c r="D9" s="432"/>
      <c r="E9" s="432"/>
      <c r="F9" s="433"/>
      <c r="G9" s="434" t="s">
        <v>419</v>
      </c>
      <c r="H9" s="435"/>
    </row>
    <row r="10" spans="1:7" s="255" customFormat="1" ht="15.75">
      <c r="A10" s="436">
        <v>1</v>
      </c>
      <c r="B10" s="644" t="s">
        <v>117</v>
      </c>
      <c r="C10" s="644"/>
      <c r="D10" s="644"/>
      <c r="E10" s="644"/>
      <c r="F10" s="437"/>
      <c r="G10" s="437"/>
    </row>
    <row r="11" spans="1:7" s="255" customFormat="1" ht="15.75">
      <c r="A11" s="436">
        <v>2</v>
      </c>
      <c r="B11" s="386" t="s">
        <v>118</v>
      </c>
      <c r="C11" s="368"/>
      <c r="D11" s="368"/>
      <c r="E11" s="368"/>
      <c r="F11" s="437"/>
      <c r="G11" s="437"/>
    </row>
    <row r="12" spans="1:7" s="255" customFormat="1" ht="15">
      <c r="A12" s="436">
        <v>3</v>
      </c>
      <c r="B12" s="438"/>
      <c r="C12" s="368"/>
      <c r="D12" s="368"/>
      <c r="E12" s="368"/>
      <c r="F12" s="437"/>
      <c r="G12" s="437"/>
    </row>
    <row r="13" spans="1:7" s="255" customFormat="1" ht="15.75">
      <c r="A13" s="436">
        <v>4</v>
      </c>
      <c r="B13" s="386" t="s">
        <v>119</v>
      </c>
      <c r="C13" s="368"/>
      <c r="D13" s="368"/>
      <c r="E13" s="368"/>
      <c r="F13" s="437"/>
      <c r="G13" s="437"/>
    </row>
    <row r="14" spans="1:7" s="255" customFormat="1" ht="15">
      <c r="A14" s="436">
        <v>5</v>
      </c>
      <c r="B14" s="438"/>
      <c r="C14" s="368"/>
      <c r="D14" s="368"/>
      <c r="E14" s="368"/>
      <c r="F14" s="437"/>
      <c r="G14" s="437"/>
    </row>
    <row r="15" spans="1:7" s="255" customFormat="1" ht="15.75">
      <c r="A15" s="436">
        <v>6</v>
      </c>
      <c r="B15" s="386" t="s">
        <v>120</v>
      </c>
      <c r="C15" s="368"/>
      <c r="D15" s="368"/>
      <c r="E15" s="368"/>
      <c r="F15" s="437"/>
      <c r="G15" s="437"/>
    </row>
    <row r="16" spans="1:7" s="255" customFormat="1" ht="15">
      <c r="A16" s="436">
        <v>7</v>
      </c>
      <c r="B16" s="438"/>
      <c r="C16" s="368"/>
      <c r="D16" s="368"/>
      <c r="E16" s="368"/>
      <c r="F16" s="437"/>
      <c r="G16" s="437"/>
    </row>
    <row r="17" spans="1:8" s="255" customFormat="1" ht="15">
      <c r="A17" s="436">
        <v>8</v>
      </c>
      <c r="B17" s="439">
        <v>810</v>
      </c>
      <c r="C17" s="368" t="s">
        <v>121</v>
      </c>
      <c r="D17" s="368"/>
      <c r="E17" s="368"/>
      <c r="F17" s="437">
        <v>-217955</v>
      </c>
      <c r="G17" s="437">
        <v>-234967.71261283854</v>
      </c>
      <c r="H17" s="440">
        <f>G17-F17</f>
        <v>-17012.712612838543</v>
      </c>
    </row>
    <row r="18" spans="1:8" s="255" customFormat="1" ht="15">
      <c r="A18" s="436">
        <f>+A17+1</f>
        <v>9</v>
      </c>
      <c r="B18" s="439">
        <v>812</v>
      </c>
      <c r="C18" s="368" t="s">
        <v>122</v>
      </c>
      <c r="D18" s="368"/>
      <c r="E18" s="368"/>
      <c r="F18" s="437">
        <v>-1739828.85</v>
      </c>
      <c r="G18" s="437">
        <v>-1796453.2827010667</v>
      </c>
      <c r="H18" s="440">
        <f>G18-F18</f>
        <v>-56624.4327010666</v>
      </c>
    </row>
    <row r="19" spans="1:8" s="255" customFormat="1" ht="15">
      <c r="A19" s="436">
        <f aca="true" t="shared" si="0" ref="A19:A82">+A18+1</f>
        <v>10</v>
      </c>
      <c r="B19" s="438"/>
      <c r="C19" s="368"/>
      <c r="D19" s="368"/>
      <c r="E19" s="368"/>
      <c r="F19" s="437"/>
      <c r="G19" s="437"/>
      <c r="H19" s="440"/>
    </row>
    <row r="20" spans="1:8" s="255" customFormat="1" ht="15.75">
      <c r="A20" s="436">
        <f t="shared" si="0"/>
        <v>11</v>
      </c>
      <c r="B20" s="438"/>
      <c r="C20" s="408" t="s">
        <v>123</v>
      </c>
      <c r="D20" s="368"/>
      <c r="E20" s="368"/>
      <c r="F20" s="437">
        <f>SUM(F17:F18)</f>
        <v>-1957783.85</v>
      </c>
      <c r="G20" s="437">
        <v>-2031420.9953139052</v>
      </c>
      <c r="H20" s="440">
        <f>G20-F20</f>
        <v>-73637.14531390509</v>
      </c>
    </row>
    <row r="21" spans="1:7" s="255" customFormat="1" ht="15">
      <c r="A21" s="436">
        <f t="shared" si="0"/>
        <v>12</v>
      </c>
      <c r="B21" s="438"/>
      <c r="C21" s="368"/>
      <c r="D21" s="368"/>
      <c r="E21" s="368"/>
      <c r="F21" s="437"/>
      <c r="G21" s="437"/>
    </row>
    <row r="22" spans="1:7" s="255" customFormat="1" ht="15.75">
      <c r="A22" s="436">
        <f t="shared" si="0"/>
        <v>13</v>
      </c>
      <c r="B22" s="386" t="s">
        <v>124</v>
      </c>
      <c r="C22" s="368"/>
      <c r="D22" s="368"/>
      <c r="E22" s="368"/>
      <c r="F22" s="437"/>
      <c r="G22" s="437"/>
    </row>
    <row r="23" spans="1:7" s="255" customFormat="1" ht="15">
      <c r="A23" s="436">
        <f t="shared" si="0"/>
        <v>14</v>
      </c>
      <c r="B23" s="438"/>
      <c r="C23" s="368" t="s">
        <v>125</v>
      </c>
      <c r="D23" s="368"/>
      <c r="E23" s="368"/>
      <c r="F23" s="437"/>
      <c r="G23" s="437"/>
    </row>
    <row r="24" spans="1:7" s="255" customFormat="1" ht="15">
      <c r="A24" s="436">
        <f t="shared" si="0"/>
        <v>15</v>
      </c>
      <c r="B24" s="439">
        <v>870</v>
      </c>
      <c r="C24" s="368" t="s">
        <v>126</v>
      </c>
      <c r="D24" s="368"/>
      <c r="E24" s="368"/>
      <c r="F24" s="437"/>
      <c r="G24" s="437"/>
    </row>
    <row r="25" spans="1:8" s="255" customFormat="1" ht="15">
      <c r="A25" s="436">
        <f t="shared" si="0"/>
        <v>16</v>
      </c>
      <c r="B25" s="439"/>
      <c r="C25" s="368"/>
      <c r="D25" s="368" t="s">
        <v>40</v>
      </c>
      <c r="E25" s="368"/>
      <c r="F25" s="437">
        <v>16184339.26</v>
      </c>
      <c r="G25" s="437">
        <v>17992993.207540423</v>
      </c>
      <c r="H25" s="440">
        <f>G25-F25</f>
        <v>1808653.947540423</v>
      </c>
    </row>
    <row r="26" spans="1:8" s="255" customFormat="1" ht="15">
      <c r="A26" s="436">
        <f t="shared" si="0"/>
        <v>17</v>
      </c>
      <c r="B26" s="439"/>
      <c r="C26" s="368"/>
      <c r="D26" s="368" t="s">
        <v>39</v>
      </c>
      <c r="E26" s="368"/>
      <c r="F26" s="437">
        <v>315901.94</v>
      </c>
      <c r="G26" s="437">
        <v>360750.100829964</v>
      </c>
      <c r="H26" s="440">
        <f>G26-F26</f>
        <v>44848.16082996398</v>
      </c>
    </row>
    <row r="27" spans="1:8" s="255" customFormat="1" ht="15.75" thickBot="1">
      <c r="A27" s="436">
        <f t="shared" si="0"/>
        <v>18</v>
      </c>
      <c r="B27" s="439"/>
      <c r="C27" s="368"/>
      <c r="D27" s="368" t="s">
        <v>41</v>
      </c>
      <c r="E27" s="368"/>
      <c r="F27" s="441">
        <f>SUM(F25:F26)</f>
        <v>16500241.2</v>
      </c>
      <c r="G27" s="441">
        <v>18353743.308370385</v>
      </c>
      <c r="H27" s="441">
        <f>G27-F27</f>
        <v>1853502.108370386</v>
      </c>
    </row>
    <row r="28" spans="1:7" s="255" customFormat="1" ht="15.75" thickTop="1">
      <c r="A28" s="436">
        <f t="shared" si="0"/>
        <v>19</v>
      </c>
      <c r="B28" s="439"/>
      <c r="C28" s="368"/>
      <c r="D28" s="368"/>
      <c r="E28" s="368"/>
      <c r="F28" s="437"/>
      <c r="G28" s="437"/>
    </row>
    <row r="29" spans="1:7" s="255" customFormat="1" ht="15">
      <c r="A29" s="436">
        <f t="shared" si="0"/>
        <v>20</v>
      </c>
      <c r="B29" s="439">
        <v>871</v>
      </c>
      <c r="C29" s="368" t="s">
        <v>127</v>
      </c>
      <c r="D29" s="368"/>
      <c r="E29" s="368"/>
      <c r="F29" s="437"/>
      <c r="G29" s="437"/>
    </row>
    <row r="30" spans="1:8" s="255" customFormat="1" ht="15">
      <c r="A30" s="436">
        <f t="shared" si="0"/>
        <v>21</v>
      </c>
      <c r="B30" s="439"/>
      <c r="C30" s="368"/>
      <c r="D30" s="368" t="s">
        <v>40</v>
      </c>
      <c r="E30" s="368"/>
      <c r="F30" s="437">
        <v>2112539.16</v>
      </c>
      <c r="G30" s="437">
        <v>2213249.4323064988</v>
      </c>
      <c r="H30" s="437">
        <f>G30-F30</f>
        <v>100710.2723064986</v>
      </c>
    </row>
    <row r="31" spans="1:8" s="255" customFormat="1" ht="15">
      <c r="A31" s="436">
        <f t="shared" si="0"/>
        <v>22</v>
      </c>
      <c r="B31" s="439"/>
      <c r="C31" s="368"/>
      <c r="D31" s="368" t="s">
        <v>39</v>
      </c>
      <c r="E31" s="368"/>
      <c r="F31" s="437">
        <v>70379.13</v>
      </c>
      <c r="G31" s="437">
        <v>73165.23934850354</v>
      </c>
      <c r="H31" s="437">
        <f>G31-F31</f>
        <v>2786.109348503538</v>
      </c>
    </row>
    <row r="32" spans="1:8" s="255" customFormat="1" ht="15.75" thickBot="1">
      <c r="A32" s="436">
        <f t="shared" si="0"/>
        <v>23</v>
      </c>
      <c r="B32" s="439"/>
      <c r="C32" s="368"/>
      <c r="D32" s="368" t="s">
        <v>41</v>
      </c>
      <c r="E32" s="368"/>
      <c r="F32" s="441">
        <f>SUM(F30:F31)</f>
        <v>2182918.29</v>
      </c>
      <c r="G32" s="441">
        <v>2286414.6716550025</v>
      </c>
      <c r="H32" s="441">
        <f>G32-F32</f>
        <v>103496.38165500248</v>
      </c>
    </row>
    <row r="33" spans="1:8" s="255" customFormat="1" ht="15.75" thickTop="1">
      <c r="A33" s="436">
        <f t="shared" si="0"/>
        <v>24</v>
      </c>
      <c r="B33" s="439"/>
      <c r="C33" s="368"/>
      <c r="D33" s="368"/>
      <c r="E33" s="368"/>
      <c r="F33" s="437"/>
      <c r="G33" s="437"/>
      <c r="H33" s="437"/>
    </row>
    <row r="34" spans="1:8" s="255" customFormat="1" ht="15">
      <c r="A34" s="436">
        <f t="shared" si="0"/>
        <v>25</v>
      </c>
      <c r="B34" s="439">
        <v>872</v>
      </c>
      <c r="C34" s="368" t="s">
        <v>128</v>
      </c>
      <c r="D34" s="368"/>
      <c r="E34" s="368"/>
      <c r="F34" s="437"/>
      <c r="G34" s="437"/>
      <c r="H34" s="437"/>
    </row>
    <row r="35" spans="1:8" s="255" customFormat="1" ht="15">
      <c r="A35" s="436">
        <f t="shared" si="0"/>
        <v>26</v>
      </c>
      <c r="B35" s="439"/>
      <c r="C35" s="368"/>
      <c r="D35" s="368" t="s">
        <v>40</v>
      </c>
      <c r="E35" s="368"/>
      <c r="F35" s="437">
        <v>449.78</v>
      </c>
      <c r="G35" s="437">
        <v>6613.559264896183</v>
      </c>
      <c r="H35" s="437">
        <f>G35-F35</f>
        <v>6163.779264896183</v>
      </c>
    </row>
    <row r="36" spans="1:8" s="255" customFormat="1" ht="15">
      <c r="A36" s="436">
        <f t="shared" si="0"/>
        <v>27</v>
      </c>
      <c r="B36" s="439"/>
      <c r="C36" s="368"/>
      <c r="D36" s="368" t="s">
        <v>39</v>
      </c>
      <c r="E36" s="368"/>
      <c r="F36" s="437">
        <v>798.38</v>
      </c>
      <c r="G36" s="437">
        <v>763.1009393375164</v>
      </c>
      <c r="H36" s="437">
        <f>G36-F36</f>
        <v>-35.27906066248363</v>
      </c>
    </row>
    <row r="37" spans="1:8" s="255" customFormat="1" ht="15.75" thickBot="1">
      <c r="A37" s="436">
        <f t="shared" si="0"/>
        <v>28</v>
      </c>
      <c r="B37" s="439"/>
      <c r="C37" s="368"/>
      <c r="D37" s="368" t="s">
        <v>41</v>
      </c>
      <c r="E37" s="368"/>
      <c r="F37" s="441">
        <f>SUM(F35:F36)</f>
        <v>1248.1599999999999</v>
      </c>
      <c r="G37" s="441">
        <v>7376.660204233699</v>
      </c>
      <c r="H37" s="441">
        <f>G37-F37</f>
        <v>6128.500204233699</v>
      </c>
    </row>
    <row r="38" spans="1:8" s="255" customFormat="1" ht="15.75" thickTop="1">
      <c r="A38" s="436">
        <f t="shared" si="0"/>
        <v>29</v>
      </c>
      <c r="B38" s="439"/>
      <c r="C38" s="368"/>
      <c r="D38" s="368"/>
      <c r="E38" s="368"/>
      <c r="F38" s="437"/>
      <c r="G38" s="437"/>
      <c r="H38" s="437"/>
    </row>
    <row r="39" spans="1:8" s="255" customFormat="1" ht="15">
      <c r="A39" s="436">
        <f t="shared" si="0"/>
        <v>30</v>
      </c>
      <c r="B39" s="439">
        <v>873</v>
      </c>
      <c r="C39" s="368" t="s">
        <v>129</v>
      </c>
      <c r="D39" s="368"/>
      <c r="E39" s="368"/>
      <c r="F39" s="437"/>
      <c r="G39" s="437"/>
      <c r="H39" s="437"/>
    </row>
    <row r="40" spans="1:8" s="255" customFormat="1" ht="15">
      <c r="A40" s="436">
        <f t="shared" si="0"/>
        <v>31</v>
      </c>
      <c r="B40" s="439"/>
      <c r="C40" s="368"/>
      <c r="D40" s="368" t="s">
        <v>40</v>
      </c>
      <c r="E40" s="368"/>
      <c r="F40" s="437">
        <v>217913</v>
      </c>
      <c r="G40" s="437">
        <v>234840.68745962452</v>
      </c>
      <c r="H40" s="437">
        <f>G40-F40</f>
        <v>16927.687459624518</v>
      </c>
    </row>
    <row r="41" spans="1:8" s="255" customFormat="1" ht="15">
      <c r="A41" s="436">
        <f t="shared" si="0"/>
        <v>32</v>
      </c>
      <c r="B41" s="439"/>
      <c r="C41" s="368"/>
      <c r="D41" s="368" t="s">
        <v>39</v>
      </c>
      <c r="E41" s="368"/>
      <c r="F41" s="437">
        <v>42</v>
      </c>
      <c r="G41" s="437">
        <v>127.0251532140112</v>
      </c>
      <c r="H41" s="437">
        <f>G41-F41</f>
        <v>85.0251532140112</v>
      </c>
    </row>
    <row r="42" spans="1:8" s="255" customFormat="1" ht="15.75" thickBot="1">
      <c r="A42" s="436">
        <f t="shared" si="0"/>
        <v>33</v>
      </c>
      <c r="B42" s="439"/>
      <c r="C42" s="368"/>
      <c r="D42" s="368" t="s">
        <v>41</v>
      </c>
      <c r="E42" s="368"/>
      <c r="F42" s="441">
        <f>SUM(F40:F41)</f>
        <v>217955</v>
      </c>
      <c r="G42" s="441">
        <v>234967.71261283854</v>
      </c>
      <c r="H42" s="441">
        <f>G42-F42</f>
        <v>17012.712612838543</v>
      </c>
    </row>
    <row r="43" spans="1:8" s="255" customFormat="1" ht="15.75" thickTop="1">
      <c r="A43" s="436">
        <f t="shared" si="0"/>
        <v>34</v>
      </c>
      <c r="B43" s="439"/>
      <c r="C43" s="368"/>
      <c r="D43" s="368"/>
      <c r="E43" s="368"/>
      <c r="F43" s="437"/>
      <c r="G43" s="437"/>
      <c r="H43" s="437"/>
    </row>
    <row r="44" spans="1:8" s="255" customFormat="1" ht="15">
      <c r="A44" s="436">
        <f t="shared" si="0"/>
        <v>35</v>
      </c>
      <c r="B44" s="439">
        <v>874</v>
      </c>
      <c r="C44" s="368" t="s">
        <v>130</v>
      </c>
      <c r="D44" s="368"/>
      <c r="E44" s="368"/>
      <c r="F44" s="437"/>
      <c r="G44" s="437"/>
      <c r="H44" s="437"/>
    </row>
    <row r="45" spans="1:8" s="255" customFormat="1" ht="15">
      <c r="A45" s="436">
        <f t="shared" si="0"/>
        <v>36</v>
      </c>
      <c r="B45" s="439"/>
      <c r="C45" s="368"/>
      <c r="D45" s="368" t="s">
        <v>40</v>
      </c>
      <c r="E45" s="368"/>
      <c r="F45" s="437">
        <v>7223762.869999999</v>
      </c>
      <c r="G45" s="437">
        <v>7553515.766593702</v>
      </c>
      <c r="H45" s="437">
        <f>G45-F45</f>
        <v>329752.89659370296</v>
      </c>
    </row>
    <row r="46" spans="1:8" s="255" customFormat="1" ht="15">
      <c r="A46" s="436">
        <f t="shared" si="0"/>
        <v>37</v>
      </c>
      <c r="B46" s="439"/>
      <c r="C46" s="368"/>
      <c r="D46" s="368" t="s">
        <v>39</v>
      </c>
      <c r="E46" s="368"/>
      <c r="F46" s="437">
        <v>137225.7</v>
      </c>
      <c r="G46" s="437">
        <v>142671.4711239557</v>
      </c>
      <c r="H46" s="437">
        <f>G46-F46</f>
        <v>5445.771123955696</v>
      </c>
    </row>
    <row r="47" spans="1:8" s="255" customFormat="1" ht="15.75" thickBot="1">
      <c r="A47" s="436">
        <f t="shared" si="0"/>
        <v>38</v>
      </c>
      <c r="B47" s="439"/>
      <c r="C47" s="368"/>
      <c r="D47" s="368" t="s">
        <v>41</v>
      </c>
      <c r="E47" s="368"/>
      <c r="F47" s="441">
        <f>SUM(F45:F46)</f>
        <v>7360988.569999999</v>
      </c>
      <c r="G47" s="441">
        <v>7696187.237717658</v>
      </c>
      <c r="H47" s="441">
        <f>G47-F47</f>
        <v>335198.6677176589</v>
      </c>
    </row>
    <row r="48" spans="1:8" s="255" customFormat="1" ht="15.75" thickTop="1">
      <c r="A48" s="436">
        <f t="shared" si="0"/>
        <v>39</v>
      </c>
      <c r="B48" s="439"/>
      <c r="C48" s="368"/>
      <c r="D48" s="368"/>
      <c r="E48" s="368"/>
      <c r="F48" s="437"/>
      <c r="G48" s="437"/>
      <c r="H48" s="437"/>
    </row>
    <row r="49" spans="1:8" s="255" customFormat="1" ht="15">
      <c r="A49" s="436">
        <f t="shared" si="0"/>
        <v>40</v>
      </c>
      <c r="B49" s="439">
        <v>875</v>
      </c>
      <c r="C49" s="368" t="s">
        <v>131</v>
      </c>
      <c r="D49" s="368"/>
      <c r="E49" s="368"/>
      <c r="F49" s="437"/>
      <c r="G49" s="437"/>
      <c r="H49" s="437"/>
    </row>
    <row r="50" spans="1:8" s="255" customFormat="1" ht="15">
      <c r="A50" s="436">
        <f t="shared" si="0"/>
        <v>41</v>
      </c>
      <c r="B50" s="439"/>
      <c r="C50" s="368"/>
      <c r="D50" s="368" t="s">
        <v>40</v>
      </c>
      <c r="E50" s="368"/>
      <c r="F50" s="437">
        <v>2156455.71</v>
      </c>
      <c r="G50" s="437">
        <v>2312122.5772303506</v>
      </c>
      <c r="H50" s="437">
        <f>G50-F50</f>
        <v>155666.86723035062</v>
      </c>
    </row>
    <row r="51" spans="1:8" s="255" customFormat="1" ht="15">
      <c r="A51" s="436">
        <f t="shared" si="0"/>
        <v>42</v>
      </c>
      <c r="B51" s="439"/>
      <c r="C51" s="368"/>
      <c r="D51" s="368" t="s">
        <v>39</v>
      </c>
      <c r="E51" s="368"/>
      <c r="F51" s="437">
        <v>74230.15</v>
      </c>
      <c r="G51" s="437">
        <v>78013.8534929781</v>
      </c>
      <c r="H51" s="437">
        <f>G51-F51</f>
        <v>3783.7034929781075</v>
      </c>
    </row>
    <row r="52" spans="1:8" s="255" customFormat="1" ht="15.75" thickBot="1">
      <c r="A52" s="436">
        <f t="shared" si="0"/>
        <v>43</v>
      </c>
      <c r="B52" s="439"/>
      <c r="C52" s="368"/>
      <c r="D52" s="368" t="s">
        <v>41</v>
      </c>
      <c r="E52" s="368"/>
      <c r="F52" s="441">
        <f>SUM(F50:F51)</f>
        <v>2230685.86</v>
      </c>
      <c r="G52" s="441">
        <v>2390136.4307233286</v>
      </c>
      <c r="H52" s="441">
        <f>G52-F52</f>
        <v>159450.57072332874</v>
      </c>
    </row>
    <row r="53" spans="1:8" s="255" customFormat="1" ht="15.75" thickTop="1">
      <c r="A53" s="436">
        <f t="shared" si="0"/>
        <v>44</v>
      </c>
      <c r="B53" s="439"/>
      <c r="C53" s="368"/>
      <c r="D53" s="368"/>
      <c r="E53" s="368"/>
      <c r="F53" s="437"/>
      <c r="G53" s="437"/>
      <c r="H53" s="437"/>
    </row>
    <row r="54" spans="1:8" s="255" customFormat="1" ht="15">
      <c r="A54" s="436">
        <f t="shared" si="0"/>
        <v>45</v>
      </c>
      <c r="B54" s="439">
        <v>878</v>
      </c>
      <c r="C54" s="368" t="s">
        <v>132</v>
      </c>
      <c r="D54" s="368"/>
      <c r="E54" s="368"/>
      <c r="F54" s="437"/>
      <c r="G54" s="437"/>
      <c r="H54" s="437"/>
    </row>
    <row r="55" spans="1:8" s="255" customFormat="1" ht="15">
      <c r="A55" s="436">
        <f t="shared" si="0"/>
        <v>46</v>
      </c>
      <c r="B55" s="439"/>
      <c r="C55" s="368"/>
      <c r="D55" s="368" t="s">
        <v>40</v>
      </c>
      <c r="E55" s="368"/>
      <c r="F55" s="437">
        <v>430241.75</v>
      </c>
      <c r="G55" s="437">
        <v>473409.96879262</v>
      </c>
      <c r="H55" s="437">
        <f>G55-F55</f>
        <v>43168.21879262</v>
      </c>
    </row>
    <row r="56" spans="1:8" s="255" customFormat="1" ht="15">
      <c r="A56" s="436">
        <f t="shared" si="0"/>
        <v>47</v>
      </c>
      <c r="B56" s="439"/>
      <c r="C56" s="368"/>
      <c r="D56" s="368" t="s">
        <v>39</v>
      </c>
      <c r="E56" s="368"/>
      <c r="F56" s="437">
        <v>16090.44</v>
      </c>
      <c r="G56" s="437">
        <v>17353.13034260115</v>
      </c>
      <c r="H56" s="437">
        <f>G56-F56</f>
        <v>1262.6903426011504</v>
      </c>
    </row>
    <row r="57" spans="1:8" s="255" customFormat="1" ht="15.75" thickBot="1">
      <c r="A57" s="436">
        <f t="shared" si="0"/>
        <v>48</v>
      </c>
      <c r="B57" s="439"/>
      <c r="C57" s="368"/>
      <c r="D57" s="368" t="s">
        <v>41</v>
      </c>
      <c r="E57" s="368"/>
      <c r="F57" s="441">
        <f>SUM(F55:F56)</f>
        <v>446332.19</v>
      </c>
      <c r="G57" s="441">
        <v>490763.09913522116</v>
      </c>
      <c r="H57" s="441">
        <f>G57-F57</f>
        <v>44430.909135221154</v>
      </c>
    </row>
    <row r="58" spans="1:8" s="255" customFormat="1" ht="15.75" thickTop="1">
      <c r="A58" s="436">
        <f t="shared" si="0"/>
        <v>49</v>
      </c>
      <c r="B58" s="439"/>
      <c r="C58" s="368"/>
      <c r="D58" s="368"/>
      <c r="E58" s="368"/>
      <c r="F58" s="437"/>
      <c r="G58" s="437"/>
      <c r="H58" s="437"/>
    </row>
    <row r="59" spans="1:8" s="255" customFormat="1" ht="15">
      <c r="A59" s="436">
        <f t="shared" si="0"/>
        <v>50</v>
      </c>
      <c r="B59" s="439">
        <v>879</v>
      </c>
      <c r="C59" s="368" t="s">
        <v>133</v>
      </c>
      <c r="D59" s="368"/>
      <c r="E59" s="368"/>
      <c r="F59" s="437"/>
      <c r="G59" s="437"/>
      <c r="H59" s="437"/>
    </row>
    <row r="60" spans="1:8" s="255" customFormat="1" ht="15">
      <c r="A60" s="436">
        <f t="shared" si="0"/>
        <v>51</v>
      </c>
      <c r="B60" s="439"/>
      <c r="C60" s="368"/>
      <c r="D60" s="368" t="s">
        <v>40</v>
      </c>
      <c r="E60" s="368"/>
      <c r="F60" s="437">
        <v>144499.35</v>
      </c>
      <c r="G60" s="437">
        <v>151428.85204609524</v>
      </c>
      <c r="H60" s="437">
        <f>G60-F60</f>
        <v>6929.502046095236</v>
      </c>
    </row>
    <row r="61" spans="1:8" s="255" customFormat="1" ht="15">
      <c r="A61" s="436">
        <f t="shared" si="0"/>
        <v>52</v>
      </c>
      <c r="B61" s="439"/>
      <c r="C61" s="368"/>
      <c r="D61" s="368" t="s">
        <v>39</v>
      </c>
      <c r="E61" s="368"/>
      <c r="F61" s="437">
        <v>32463.33</v>
      </c>
      <c r="G61" s="437">
        <v>29866.43155762651</v>
      </c>
      <c r="H61" s="437">
        <f>G61-F61</f>
        <v>-2596.898442373491</v>
      </c>
    </row>
    <row r="62" spans="1:8" s="255" customFormat="1" ht="15.75" thickBot="1">
      <c r="A62" s="436">
        <f t="shared" si="0"/>
        <v>53</v>
      </c>
      <c r="B62" s="439"/>
      <c r="C62" s="368"/>
      <c r="D62" s="368" t="s">
        <v>41</v>
      </c>
      <c r="E62" s="368"/>
      <c r="F62" s="441">
        <f>SUM(F60:F61)</f>
        <v>176962.68</v>
      </c>
      <c r="G62" s="441">
        <v>181295.28360372176</v>
      </c>
      <c r="H62" s="441">
        <f>G62-F62</f>
        <v>4332.603603721771</v>
      </c>
    </row>
    <row r="63" spans="1:8" s="255" customFormat="1" ht="15.75" thickTop="1">
      <c r="A63" s="436">
        <f t="shared" si="0"/>
        <v>54</v>
      </c>
      <c r="B63" s="439"/>
      <c r="C63" s="368"/>
      <c r="D63" s="368"/>
      <c r="E63" s="368"/>
      <c r="F63" s="437"/>
      <c r="G63" s="437"/>
      <c r="H63" s="437"/>
    </row>
    <row r="64" spans="1:8" s="255" customFormat="1" ht="15">
      <c r="A64" s="436">
        <f t="shared" si="0"/>
        <v>55</v>
      </c>
      <c r="B64" s="439">
        <v>880</v>
      </c>
      <c r="C64" s="368" t="s">
        <v>134</v>
      </c>
      <c r="D64" s="368"/>
      <c r="E64" s="368"/>
      <c r="F64" s="437"/>
      <c r="G64" s="437"/>
      <c r="H64" s="437"/>
    </row>
    <row r="65" spans="1:8" s="255" customFormat="1" ht="15">
      <c r="A65" s="436">
        <f t="shared" si="0"/>
        <v>56</v>
      </c>
      <c r="B65" s="439"/>
      <c r="C65" s="368"/>
      <c r="D65" s="368" t="s">
        <v>40</v>
      </c>
      <c r="E65" s="368"/>
      <c r="F65" s="437">
        <v>7271073.5200000005</v>
      </c>
      <c r="G65" s="437">
        <v>7481921.134555586</v>
      </c>
      <c r="H65" s="437">
        <f>G65-F65</f>
        <v>210847.6145555852</v>
      </c>
    </row>
    <row r="66" spans="1:8" s="255" customFormat="1" ht="15">
      <c r="A66" s="436">
        <f t="shared" si="0"/>
        <v>57</v>
      </c>
      <c r="B66" s="439"/>
      <c r="C66" s="368"/>
      <c r="D66" s="368" t="s">
        <v>39</v>
      </c>
      <c r="E66" s="368"/>
      <c r="F66" s="437">
        <v>601211.4</v>
      </c>
      <c r="G66" s="437">
        <v>642515.6838575075</v>
      </c>
      <c r="H66" s="437">
        <f>G66-F66</f>
        <v>41304.283857507515</v>
      </c>
    </row>
    <row r="67" spans="1:8" s="255" customFormat="1" ht="15.75" thickBot="1">
      <c r="A67" s="436">
        <f t="shared" si="0"/>
        <v>58</v>
      </c>
      <c r="B67" s="439"/>
      <c r="C67" s="368"/>
      <c r="D67" s="368" t="s">
        <v>41</v>
      </c>
      <c r="E67" s="368"/>
      <c r="F67" s="441">
        <f>SUM(F65:F66)</f>
        <v>7872284.920000001</v>
      </c>
      <c r="G67" s="441">
        <v>8124436.818413094</v>
      </c>
      <c r="H67" s="441">
        <f>G67-F67</f>
        <v>252151.89841309283</v>
      </c>
    </row>
    <row r="68" spans="1:8" s="255" customFormat="1" ht="15.75" thickTop="1">
      <c r="A68" s="436">
        <f t="shared" si="0"/>
        <v>59</v>
      </c>
      <c r="B68" s="439"/>
      <c r="C68" s="368"/>
      <c r="D68" s="368"/>
      <c r="E68" s="368"/>
      <c r="F68" s="437"/>
      <c r="G68" s="437"/>
      <c r="H68" s="437"/>
    </row>
    <row r="69" spans="1:8" s="255" customFormat="1" ht="15">
      <c r="A69" s="436">
        <f t="shared" si="0"/>
        <v>60</v>
      </c>
      <c r="B69" s="439">
        <v>881</v>
      </c>
      <c r="C69" s="368" t="s">
        <v>135</v>
      </c>
      <c r="D69" s="368"/>
      <c r="E69" s="368"/>
      <c r="F69" s="437"/>
      <c r="G69" s="437"/>
      <c r="H69" s="437"/>
    </row>
    <row r="70" spans="1:8" s="255" customFormat="1" ht="15">
      <c r="A70" s="436">
        <f t="shared" si="0"/>
        <v>61</v>
      </c>
      <c r="B70" s="439"/>
      <c r="C70" s="368"/>
      <c r="D70" s="368" t="s">
        <v>40</v>
      </c>
      <c r="E70" s="368"/>
      <c r="F70" s="437">
        <v>67409.58</v>
      </c>
      <c r="G70" s="437">
        <v>72307.44596091718</v>
      </c>
      <c r="H70" s="437">
        <f>G70-F70</f>
        <v>4897.865960917174</v>
      </c>
    </row>
    <row r="71" spans="1:8" s="255" customFormat="1" ht="15">
      <c r="A71" s="436">
        <f t="shared" si="0"/>
        <v>62</v>
      </c>
      <c r="B71" s="439"/>
      <c r="C71" s="368"/>
      <c r="D71" s="368" t="s">
        <v>39</v>
      </c>
      <c r="E71" s="368"/>
      <c r="F71" s="437">
        <v>2228.42</v>
      </c>
      <c r="G71" s="437">
        <v>2390.3358495394923</v>
      </c>
      <c r="H71" s="437">
        <f>G71-F71</f>
        <v>161.91584953949223</v>
      </c>
    </row>
    <row r="72" spans="1:8" s="255" customFormat="1" ht="15.75" thickBot="1">
      <c r="A72" s="436">
        <f t="shared" si="0"/>
        <v>63</v>
      </c>
      <c r="B72" s="439"/>
      <c r="C72" s="368"/>
      <c r="D72" s="368" t="s">
        <v>41</v>
      </c>
      <c r="E72" s="368"/>
      <c r="F72" s="441">
        <f>SUM(F70:F71)</f>
        <v>69638</v>
      </c>
      <c r="G72" s="441">
        <v>74697.78181045667</v>
      </c>
      <c r="H72" s="441">
        <f>G72-F72</f>
        <v>5059.781810456669</v>
      </c>
    </row>
    <row r="73" spans="1:8" s="255" customFormat="1" ht="15.75" thickTop="1">
      <c r="A73" s="436">
        <f t="shared" si="0"/>
        <v>64</v>
      </c>
      <c r="B73" s="439"/>
      <c r="C73" s="368"/>
      <c r="D73" s="368"/>
      <c r="E73" s="368"/>
      <c r="F73" s="437"/>
      <c r="G73" s="437"/>
      <c r="H73" s="437"/>
    </row>
    <row r="74" spans="1:8" s="255" customFormat="1" ht="15">
      <c r="A74" s="436">
        <f t="shared" si="0"/>
        <v>65</v>
      </c>
      <c r="B74" s="439">
        <v>885</v>
      </c>
      <c r="C74" s="368" t="s">
        <v>136</v>
      </c>
      <c r="D74" s="368"/>
      <c r="E74" s="368"/>
      <c r="F74" s="437"/>
      <c r="G74" s="437"/>
      <c r="H74" s="437"/>
    </row>
    <row r="75" spans="1:8" s="255" customFormat="1" ht="15">
      <c r="A75" s="436">
        <f t="shared" si="0"/>
        <v>66</v>
      </c>
      <c r="B75" s="439"/>
      <c r="C75" s="368"/>
      <c r="D75" s="368" t="s">
        <v>40</v>
      </c>
      <c r="E75" s="368"/>
      <c r="F75" s="437">
        <v>467749.39</v>
      </c>
      <c r="G75" s="437">
        <v>500732.25732149184</v>
      </c>
      <c r="H75" s="437">
        <f>G75-F75</f>
        <v>32982.86732149182</v>
      </c>
    </row>
    <row r="76" spans="1:8" s="255" customFormat="1" ht="15">
      <c r="A76" s="436">
        <f t="shared" si="0"/>
        <v>67</v>
      </c>
      <c r="B76" s="439"/>
      <c r="C76" s="368"/>
      <c r="D76" s="368" t="s">
        <v>39</v>
      </c>
      <c r="E76" s="368"/>
      <c r="F76" s="437">
        <v>760.19</v>
      </c>
      <c r="G76" s="437">
        <v>679.6592903733211</v>
      </c>
      <c r="H76" s="437">
        <f>G76-F76</f>
        <v>-80.53070962667891</v>
      </c>
    </row>
    <row r="77" spans="1:8" s="255" customFormat="1" ht="15.75" thickBot="1">
      <c r="A77" s="436">
        <f t="shared" si="0"/>
        <v>68</v>
      </c>
      <c r="B77" s="439"/>
      <c r="C77" s="368"/>
      <c r="D77" s="368" t="s">
        <v>41</v>
      </c>
      <c r="E77" s="368"/>
      <c r="F77" s="441">
        <f>SUM(F75:F76)</f>
        <v>468509.58</v>
      </c>
      <c r="G77" s="441">
        <v>501411.91661186516</v>
      </c>
      <c r="H77" s="441">
        <f>G77-F77</f>
        <v>32902.33661186515</v>
      </c>
    </row>
    <row r="78" spans="1:8" s="255" customFormat="1" ht="15.75" thickTop="1">
      <c r="A78" s="436">
        <f t="shared" si="0"/>
        <v>69</v>
      </c>
      <c r="B78" s="439"/>
      <c r="C78" s="368"/>
      <c r="D78" s="368"/>
      <c r="E78" s="368"/>
      <c r="F78" s="437"/>
      <c r="G78" s="437"/>
      <c r="H78" s="437"/>
    </row>
    <row r="79" spans="1:8" s="255" customFormat="1" ht="15">
      <c r="A79" s="436">
        <f t="shared" si="0"/>
        <v>70</v>
      </c>
      <c r="B79" s="439">
        <v>886</v>
      </c>
      <c r="C79" s="368" t="s">
        <v>137</v>
      </c>
      <c r="D79" s="368"/>
      <c r="E79" s="368"/>
      <c r="F79" s="437"/>
      <c r="G79" s="437"/>
      <c r="H79" s="437"/>
    </row>
    <row r="80" spans="1:8" s="255" customFormat="1" ht="15">
      <c r="A80" s="436">
        <f t="shared" si="0"/>
        <v>71</v>
      </c>
      <c r="B80" s="439"/>
      <c r="C80" s="368"/>
      <c r="D80" s="442" t="s">
        <v>40</v>
      </c>
      <c r="E80" s="368"/>
      <c r="F80" s="437">
        <v>49805.35</v>
      </c>
      <c r="G80" s="437">
        <v>53641.98566987594</v>
      </c>
      <c r="H80" s="437">
        <f>G80-F80</f>
        <v>3836.635669875941</v>
      </c>
    </row>
    <row r="81" spans="1:8" s="255" customFormat="1" ht="15">
      <c r="A81" s="436">
        <f t="shared" si="0"/>
        <v>72</v>
      </c>
      <c r="B81" s="439"/>
      <c r="C81" s="368"/>
      <c r="D81" s="368" t="s">
        <v>39</v>
      </c>
      <c r="E81" s="368"/>
      <c r="F81" s="437">
        <v>1656.14</v>
      </c>
      <c r="G81" s="437">
        <v>1769.2041990882233</v>
      </c>
      <c r="H81" s="437">
        <f>G81-F81</f>
        <v>113.06419908822318</v>
      </c>
    </row>
    <row r="82" spans="1:8" s="255" customFormat="1" ht="15.75" thickBot="1">
      <c r="A82" s="436">
        <f t="shared" si="0"/>
        <v>73</v>
      </c>
      <c r="B82" s="439"/>
      <c r="C82" s="368"/>
      <c r="D82" s="368" t="s">
        <v>41</v>
      </c>
      <c r="E82" s="368"/>
      <c r="F82" s="441">
        <f>SUM(F80:F81)</f>
        <v>51461.49</v>
      </c>
      <c r="G82" s="441">
        <v>55411.18986896416</v>
      </c>
      <c r="H82" s="441">
        <f>G82-F82</f>
        <v>3949.6998689641623</v>
      </c>
    </row>
    <row r="83" spans="1:8" s="255" customFormat="1" ht="15.75" thickTop="1">
      <c r="A83" s="436">
        <f aca="true" t="shared" si="1" ref="A83:A146">+A82+1</f>
        <v>74</v>
      </c>
      <c r="B83" s="439"/>
      <c r="C83" s="368"/>
      <c r="D83" s="368"/>
      <c r="E83" s="368"/>
      <c r="F83" s="437"/>
      <c r="G83" s="437"/>
      <c r="H83" s="437"/>
    </row>
    <row r="84" spans="1:8" s="255" customFormat="1" ht="15">
      <c r="A84" s="436">
        <f t="shared" si="1"/>
        <v>75</v>
      </c>
      <c r="B84" s="439">
        <v>887</v>
      </c>
      <c r="C84" s="368" t="s">
        <v>138</v>
      </c>
      <c r="D84" s="368"/>
      <c r="E84" s="368"/>
      <c r="F84" s="437"/>
      <c r="G84" s="437"/>
      <c r="H84" s="437"/>
    </row>
    <row r="85" spans="1:8" s="255" customFormat="1" ht="15">
      <c r="A85" s="436">
        <f t="shared" si="1"/>
        <v>76</v>
      </c>
      <c r="B85" s="439"/>
      <c r="C85" s="368"/>
      <c r="D85" s="368" t="s">
        <v>40</v>
      </c>
      <c r="E85" s="368"/>
      <c r="F85" s="437">
        <v>3650684.23</v>
      </c>
      <c r="G85" s="437">
        <v>3770797.425458363</v>
      </c>
      <c r="H85" s="437">
        <f>G85-F85</f>
        <v>120113.19545836281</v>
      </c>
    </row>
    <row r="86" spans="1:8" s="255" customFormat="1" ht="15">
      <c r="A86" s="436">
        <f t="shared" si="1"/>
        <v>77</v>
      </c>
      <c r="B86" s="439"/>
      <c r="C86" s="368"/>
      <c r="D86" s="368" t="s">
        <v>39</v>
      </c>
      <c r="E86" s="368"/>
      <c r="F86" s="437">
        <v>207699.07</v>
      </c>
      <c r="G86" s="437">
        <v>231966.86612355764</v>
      </c>
      <c r="H86" s="437">
        <f>G86-F86</f>
        <v>24267.796123557637</v>
      </c>
    </row>
    <row r="87" spans="1:8" s="255" customFormat="1" ht="15.75" thickBot="1">
      <c r="A87" s="436">
        <f t="shared" si="1"/>
        <v>78</v>
      </c>
      <c r="B87" s="439"/>
      <c r="C87" s="368"/>
      <c r="D87" s="368" t="s">
        <v>41</v>
      </c>
      <c r="E87" s="368"/>
      <c r="F87" s="441">
        <f>SUM(F85:F86)</f>
        <v>3858383.3</v>
      </c>
      <c r="G87" s="441">
        <v>4002764.2915819203</v>
      </c>
      <c r="H87" s="441">
        <f>G87-F87</f>
        <v>144380.99158192053</v>
      </c>
    </row>
    <row r="88" spans="1:8" s="255" customFormat="1" ht="15.75" thickTop="1">
      <c r="A88" s="436">
        <f t="shared" si="1"/>
        <v>79</v>
      </c>
      <c r="B88" s="439"/>
      <c r="C88" s="368"/>
      <c r="D88" s="368"/>
      <c r="E88" s="368"/>
      <c r="F88" s="437"/>
      <c r="G88" s="437"/>
      <c r="H88" s="437"/>
    </row>
    <row r="89" spans="1:8" s="255" customFormat="1" ht="15">
      <c r="A89" s="436">
        <f t="shared" si="1"/>
        <v>80</v>
      </c>
      <c r="B89" s="439">
        <v>888</v>
      </c>
      <c r="C89" s="368" t="s">
        <v>139</v>
      </c>
      <c r="D89" s="368"/>
      <c r="E89" s="368"/>
      <c r="F89" s="437"/>
      <c r="G89" s="437"/>
      <c r="H89" s="437"/>
    </row>
    <row r="90" spans="1:8" s="255" customFormat="1" ht="15">
      <c r="A90" s="436">
        <f t="shared" si="1"/>
        <v>81</v>
      </c>
      <c r="B90" s="439"/>
      <c r="C90" s="368"/>
      <c r="D90" s="368" t="s">
        <v>40</v>
      </c>
      <c r="E90" s="368"/>
      <c r="F90" s="437">
        <v>792381.08</v>
      </c>
      <c r="G90" s="437">
        <v>1033961.2314971327</v>
      </c>
      <c r="H90" s="437">
        <f>G90-F90</f>
        <v>241580.15149713273</v>
      </c>
    </row>
    <row r="91" spans="1:8" s="255" customFormat="1" ht="15">
      <c r="A91" s="436">
        <f t="shared" si="1"/>
        <v>82</v>
      </c>
      <c r="B91" s="439"/>
      <c r="C91" s="368"/>
      <c r="D91" s="368" t="s">
        <v>39</v>
      </c>
      <c r="E91" s="368"/>
      <c r="F91" s="437">
        <v>26262.91</v>
      </c>
      <c r="G91" s="437">
        <v>44726.2823046717</v>
      </c>
      <c r="H91" s="437">
        <f>G91-F91</f>
        <v>18463.372304671702</v>
      </c>
    </row>
    <row r="92" spans="1:8" s="255" customFormat="1" ht="15.75" thickBot="1">
      <c r="A92" s="436">
        <f t="shared" si="1"/>
        <v>83</v>
      </c>
      <c r="B92" s="439"/>
      <c r="C92" s="368"/>
      <c r="D92" s="368" t="s">
        <v>41</v>
      </c>
      <c r="E92" s="368"/>
      <c r="F92" s="441">
        <f>SUM(F90:F91)</f>
        <v>818643.99</v>
      </c>
      <c r="G92" s="441">
        <v>1078687.5138018043</v>
      </c>
      <c r="H92" s="441">
        <f>G92-F92</f>
        <v>260043.5238018043</v>
      </c>
    </row>
    <row r="93" spans="1:8" s="255" customFormat="1" ht="15.75" thickTop="1">
      <c r="A93" s="436">
        <f t="shared" si="1"/>
        <v>84</v>
      </c>
      <c r="B93" s="439"/>
      <c r="C93" s="368"/>
      <c r="D93" s="368"/>
      <c r="E93" s="368"/>
      <c r="F93" s="437"/>
      <c r="G93" s="437"/>
      <c r="H93" s="437"/>
    </row>
    <row r="94" spans="1:8" s="255" customFormat="1" ht="15">
      <c r="A94" s="436">
        <f t="shared" si="1"/>
        <v>85</v>
      </c>
      <c r="B94" s="439">
        <v>889</v>
      </c>
      <c r="C94" s="368" t="s">
        <v>140</v>
      </c>
      <c r="D94" s="368"/>
      <c r="E94" s="368"/>
      <c r="F94" s="437"/>
      <c r="G94" s="437"/>
      <c r="H94" s="437"/>
    </row>
    <row r="95" spans="1:8" s="255" customFormat="1" ht="15">
      <c r="A95" s="436">
        <f t="shared" si="1"/>
        <v>86</v>
      </c>
      <c r="B95" s="439"/>
      <c r="C95" s="368"/>
      <c r="D95" s="368" t="s">
        <v>40</v>
      </c>
      <c r="E95" s="368"/>
      <c r="F95" s="437">
        <v>174176.12</v>
      </c>
      <c r="G95" s="437">
        <v>178700.74681460377</v>
      </c>
      <c r="H95" s="437">
        <f>G95-F95</f>
        <v>4524.626814603776</v>
      </c>
    </row>
    <row r="96" spans="1:8" s="255" customFormat="1" ht="15">
      <c r="A96" s="436">
        <f t="shared" si="1"/>
        <v>87</v>
      </c>
      <c r="B96" s="439"/>
      <c r="C96" s="368"/>
      <c r="D96" s="368" t="s">
        <v>39</v>
      </c>
      <c r="E96" s="368"/>
      <c r="F96" s="437">
        <v>98151.91</v>
      </c>
      <c r="G96" s="437">
        <v>116651.54267015403</v>
      </c>
      <c r="H96" s="437">
        <f>G96-F96</f>
        <v>18499.632670154024</v>
      </c>
    </row>
    <row r="97" spans="1:8" s="255" customFormat="1" ht="15.75" thickBot="1">
      <c r="A97" s="436">
        <f t="shared" si="1"/>
        <v>88</v>
      </c>
      <c r="B97" s="439"/>
      <c r="C97" s="368"/>
      <c r="D97" s="368" t="s">
        <v>41</v>
      </c>
      <c r="E97" s="368"/>
      <c r="F97" s="441">
        <f>SUM(F95:F96)</f>
        <v>272328.03</v>
      </c>
      <c r="G97" s="441">
        <v>295352.2894847578</v>
      </c>
      <c r="H97" s="441">
        <f>G97-F97</f>
        <v>23024.259484757786</v>
      </c>
    </row>
    <row r="98" spans="1:8" s="255" customFormat="1" ht="15.75" thickTop="1">
      <c r="A98" s="436">
        <f t="shared" si="1"/>
        <v>89</v>
      </c>
      <c r="B98" s="439"/>
      <c r="C98" s="368"/>
      <c r="D98" s="368"/>
      <c r="E98" s="368"/>
      <c r="F98" s="437"/>
      <c r="G98" s="437"/>
      <c r="H98" s="437"/>
    </row>
    <row r="99" spans="1:8" s="255" customFormat="1" ht="15">
      <c r="A99" s="436">
        <f t="shared" si="1"/>
        <v>90</v>
      </c>
      <c r="B99" s="439">
        <v>892</v>
      </c>
      <c r="C99" s="368" t="s">
        <v>141</v>
      </c>
      <c r="D99" s="368"/>
      <c r="E99" s="368"/>
      <c r="F99" s="437"/>
      <c r="G99" s="437"/>
      <c r="H99" s="437"/>
    </row>
    <row r="100" spans="1:8" s="255" customFormat="1" ht="15">
      <c r="A100" s="436">
        <f t="shared" si="1"/>
        <v>91</v>
      </c>
      <c r="B100" s="439"/>
      <c r="C100" s="368"/>
      <c r="D100" s="368" t="s">
        <v>40</v>
      </c>
      <c r="E100" s="368"/>
      <c r="F100" s="437">
        <v>4235483.22</v>
      </c>
      <c r="G100" s="437">
        <v>4150837.0536850397</v>
      </c>
      <c r="H100" s="437">
        <f>G100-F100</f>
        <v>-84646.16631495999</v>
      </c>
    </row>
    <row r="101" spans="1:8" s="255" customFormat="1" ht="15">
      <c r="A101" s="436">
        <f t="shared" si="1"/>
        <v>92</v>
      </c>
      <c r="B101" s="439"/>
      <c r="C101" s="368"/>
      <c r="D101" s="368" t="s">
        <v>39</v>
      </c>
      <c r="E101" s="368"/>
      <c r="F101" s="437">
        <v>312374.98</v>
      </c>
      <c r="G101" s="437">
        <v>327182.03888947226</v>
      </c>
      <c r="H101" s="437">
        <f>G101-F101</f>
        <v>14807.058889472275</v>
      </c>
    </row>
    <row r="102" spans="1:8" s="255" customFormat="1" ht="15.75" thickBot="1">
      <c r="A102" s="436">
        <f t="shared" si="1"/>
        <v>93</v>
      </c>
      <c r="B102" s="439"/>
      <c r="C102" s="368"/>
      <c r="D102" s="368" t="s">
        <v>41</v>
      </c>
      <c r="E102" s="368"/>
      <c r="F102" s="441">
        <f>SUM(F100:F101)</f>
        <v>4547858.199999999</v>
      </c>
      <c r="G102" s="441">
        <v>4478019.092574512</v>
      </c>
      <c r="H102" s="441">
        <f>G102-F102</f>
        <v>-69839.1074254876</v>
      </c>
    </row>
    <row r="103" spans="1:8" s="255" customFormat="1" ht="15.75" thickTop="1">
      <c r="A103" s="436">
        <f t="shared" si="1"/>
        <v>94</v>
      </c>
      <c r="B103" s="439"/>
      <c r="C103" s="368"/>
      <c r="D103" s="368"/>
      <c r="E103" s="368"/>
      <c r="F103" s="437"/>
      <c r="G103" s="437"/>
      <c r="H103" s="437"/>
    </row>
    <row r="104" spans="1:8" s="255" customFormat="1" ht="15">
      <c r="A104" s="436">
        <f t="shared" si="1"/>
        <v>95</v>
      </c>
      <c r="B104" s="439">
        <v>893</v>
      </c>
      <c r="C104" s="368" t="s">
        <v>142</v>
      </c>
      <c r="D104" s="368"/>
      <c r="E104" s="368"/>
      <c r="F104" s="437"/>
      <c r="G104" s="437"/>
      <c r="H104" s="437"/>
    </row>
    <row r="105" spans="1:8" s="255" customFormat="1" ht="15">
      <c r="A105" s="436">
        <f t="shared" si="1"/>
        <v>96</v>
      </c>
      <c r="B105" s="439"/>
      <c r="C105" s="368"/>
      <c r="D105" s="368" t="s">
        <v>40</v>
      </c>
      <c r="E105" s="368"/>
      <c r="F105" s="437">
        <v>325059.35</v>
      </c>
      <c r="G105" s="437">
        <v>362980.4170096016</v>
      </c>
      <c r="H105" s="437">
        <f>G105-F105</f>
        <v>37921.067009601626</v>
      </c>
    </row>
    <row r="106" spans="1:8" s="255" customFormat="1" ht="15">
      <c r="A106" s="436">
        <f t="shared" si="1"/>
        <v>97</v>
      </c>
      <c r="B106" s="439"/>
      <c r="C106" s="368"/>
      <c r="D106" s="368" t="s">
        <v>39</v>
      </c>
      <c r="E106" s="368"/>
      <c r="F106" s="437">
        <v>79362.11</v>
      </c>
      <c r="G106" s="437">
        <v>83003.43353437234</v>
      </c>
      <c r="H106" s="437">
        <f>G106-F106</f>
        <v>3641.3235343723354</v>
      </c>
    </row>
    <row r="107" spans="1:8" s="255" customFormat="1" ht="15.75" thickBot="1">
      <c r="A107" s="436">
        <f t="shared" si="1"/>
        <v>98</v>
      </c>
      <c r="B107" s="439"/>
      <c r="C107" s="368"/>
      <c r="D107" s="368" t="s">
        <v>41</v>
      </c>
      <c r="E107" s="368"/>
      <c r="F107" s="441">
        <f>SUM(F105:F106)</f>
        <v>404421.45999999996</v>
      </c>
      <c r="G107" s="441">
        <v>445983.85054397397</v>
      </c>
      <c r="H107" s="441">
        <f>G107-F107</f>
        <v>41562.390543974005</v>
      </c>
    </row>
    <row r="108" spans="1:8" s="255" customFormat="1" ht="15.75" thickTop="1">
      <c r="A108" s="436">
        <f t="shared" si="1"/>
        <v>99</v>
      </c>
      <c r="B108" s="439"/>
      <c r="C108" s="368"/>
      <c r="D108" s="368"/>
      <c r="E108" s="368"/>
      <c r="F108" s="437"/>
      <c r="G108" s="437"/>
      <c r="H108" s="437"/>
    </row>
    <row r="109" spans="1:8" s="255" customFormat="1" ht="15">
      <c r="A109" s="436">
        <f t="shared" si="1"/>
        <v>100</v>
      </c>
      <c r="B109" s="439">
        <v>8941</v>
      </c>
      <c r="C109" s="368" t="s">
        <v>143</v>
      </c>
      <c r="D109" s="368"/>
      <c r="E109" s="368"/>
      <c r="F109" s="437"/>
      <c r="G109" s="437"/>
      <c r="H109" s="437"/>
    </row>
    <row r="110" spans="1:8" s="255" customFormat="1" ht="15">
      <c r="A110" s="436">
        <f t="shared" si="1"/>
        <v>101</v>
      </c>
      <c r="B110" s="439"/>
      <c r="C110" s="368"/>
      <c r="D110" s="368" t="s">
        <v>40</v>
      </c>
      <c r="E110" s="368"/>
      <c r="F110" s="437">
        <v>0</v>
      </c>
      <c r="G110" s="437">
        <v>0</v>
      </c>
      <c r="H110" s="437">
        <f>G110-F110</f>
        <v>0</v>
      </c>
    </row>
    <row r="111" spans="1:8" s="255" customFormat="1" ht="15">
      <c r="A111" s="436">
        <f t="shared" si="1"/>
        <v>102</v>
      </c>
      <c r="B111" s="439"/>
      <c r="C111" s="368"/>
      <c r="D111" s="368" t="s">
        <v>39</v>
      </c>
      <c r="E111" s="368"/>
      <c r="F111" s="437">
        <v>0</v>
      </c>
      <c r="G111" s="437">
        <v>0</v>
      </c>
      <c r="H111" s="437">
        <f>G111-F111</f>
        <v>0</v>
      </c>
    </row>
    <row r="112" spans="1:8" s="255" customFormat="1" ht="15.75" thickBot="1">
      <c r="A112" s="436">
        <f t="shared" si="1"/>
        <v>103</v>
      </c>
      <c r="B112" s="439"/>
      <c r="C112" s="368"/>
      <c r="D112" s="368" t="s">
        <v>41</v>
      </c>
      <c r="E112" s="368"/>
      <c r="F112" s="441">
        <f>SUM(F110:F111)</f>
        <v>0</v>
      </c>
      <c r="G112" s="441">
        <v>0</v>
      </c>
      <c r="H112" s="441">
        <f>G112-F112</f>
        <v>0</v>
      </c>
    </row>
    <row r="113" spans="1:8" s="255" customFormat="1" ht="15.75" thickTop="1">
      <c r="A113" s="436">
        <f t="shared" si="1"/>
        <v>104</v>
      </c>
      <c r="B113" s="439"/>
      <c r="C113" s="368"/>
      <c r="D113" s="368"/>
      <c r="E113" s="368"/>
      <c r="F113" s="437"/>
      <c r="G113" s="437"/>
      <c r="H113" s="437"/>
    </row>
    <row r="114" spans="1:8" s="255" customFormat="1" ht="15">
      <c r="A114" s="436">
        <f t="shared" si="1"/>
        <v>105</v>
      </c>
      <c r="B114" s="439">
        <v>8942</v>
      </c>
      <c r="C114" s="368" t="s">
        <v>144</v>
      </c>
      <c r="D114" s="368"/>
      <c r="E114" s="368"/>
      <c r="F114" s="437"/>
      <c r="G114" s="437"/>
      <c r="H114" s="437"/>
    </row>
    <row r="115" spans="1:8" s="255" customFormat="1" ht="15">
      <c r="A115" s="436">
        <f t="shared" si="1"/>
        <v>106</v>
      </c>
      <c r="B115" s="438"/>
      <c r="C115" s="368"/>
      <c r="D115" s="368" t="s">
        <v>40</v>
      </c>
      <c r="E115" s="368"/>
      <c r="F115" s="437">
        <v>0</v>
      </c>
      <c r="G115" s="437">
        <v>0</v>
      </c>
      <c r="H115" s="437">
        <f>G115-F115</f>
        <v>0</v>
      </c>
    </row>
    <row r="116" spans="1:8" s="255" customFormat="1" ht="15">
      <c r="A116" s="436">
        <f t="shared" si="1"/>
        <v>107</v>
      </c>
      <c r="B116" s="438"/>
      <c r="C116" s="368"/>
      <c r="D116" s="368" t="s">
        <v>39</v>
      </c>
      <c r="E116" s="368"/>
      <c r="F116" s="437">
        <v>0</v>
      </c>
      <c r="G116" s="437">
        <v>0</v>
      </c>
      <c r="H116" s="437">
        <f>G116-F116</f>
        <v>0</v>
      </c>
    </row>
    <row r="117" spans="1:8" s="255" customFormat="1" ht="15.75" thickBot="1">
      <c r="A117" s="436">
        <f t="shared" si="1"/>
        <v>108</v>
      </c>
      <c r="B117" s="438"/>
      <c r="C117" s="368"/>
      <c r="D117" s="368" t="s">
        <v>41</v>
      </c>
      <c r="E117" s="368"/>
      <c r="F117" s="441">
        <f>SUM(F115:F116)</f>
        <v>0</v>
      </c>
      <c r="G117" s="441">
        <v>0</v>
      </c>
      <c r="H117" s="441">
        <f>G117-F117</f>
        <v>0</v>
      </c>
    </row>
    <row r="118" spans="1:8" s="255" customFormat="1" ht="15.75" thickTop="1">
      <c r="A118" s="436">
        <f t="shared" si="1"/>
        <v>109</v>
      </c>
      <c r="B118" s="438"/>
      <c r="C118" s="368"/>
      <c r="D118" s="368"/>
      <c r="E118" s="368"/>
      <c r="F118" s="437"/>
      <c r="G118" s="437"/>
      <c r="H118" s="437"/>
    </row>
    <row r="119" spans="1:8" s="255" customFormat="1" ht="15.75">
      <c r="A119" s="436">
        <f t="shared" si="1"/>
        <v>110</v>
      </c>
      <c r="B119" s="386" t="s">
        <v>145</v>
      </c>
      <c r="C119" s="368"/>
      <c r="D119" s="368"/>
      <c r="E119" s="368"/>
      <c r="F119" s="437"/>
      <c r="G119" s="437"/>
      <c r="H119" s="437"/>
    </row>
    <row r="120" spans="1:8" s="255" customFormat="1" ht="15">
      <c r="A120" s="436">
        <f t="shared" si="1"/>
        <v>111</v>
      </c>
      <c r="B120" s="438"/>
      <c r="C120" s="368" t="s">
        <v>146</v>
      </c>
      <c r="D120" s="368"/>
      <c r="E120" s="368"/>
      <c r="F120" s="437">
        <f>F25+F30+F35+F40+F45+F50+F55+F60+F65+F70+F75+F80+F85+F90+F95+F100+F105+F110+F115</f>
        <v>45504022.72</v>
      </c>
      <c r="G120" s="437">
        <v>48544053.74920681</v>
      </c>
      <c r="H120" s="437">
        <f>G120-F120</f>
        <v>3040031.0292068124</v>
      </c>
    </row>
    <row r="121" spans="1:8" s="255" customFormat="1" ht="15">
      <c r="A121" s="436">
        <f t="shared" si="1"/>
        <v>112</v>
      </c>
      <c r="B121" s="438"/>
      <c r="C121" s="368" t="s">
        <v>147</v>
      </c>
      <c r="D121" s="368"/>
      <c r="E121" s="368"/>
      <c r="F121" s="437">
        <f>F26+F31+F36+F41+F46+F51+F56+F61+F66+F71+F76+F81+F86+F91+F96+F101+F106+F111+F116</f>
        <v>1976838.1999999997</v>
      </c>
      <c r="G121" s="437">
        <v>2153595.3995069168</v>
      </c>
      <c r="H121" s="437">
        <f>G121-F121</f>
        <v>176757.19950691704</v>
      </c>
    </row>
    <row r="122" spans="1:8" s="255" customFormat="1" ht="15.75" thickBot="1">
      <c r="A122" s="436">
        <f t="shared" si="1"/>
        <v>113</v>
      </c>
      <c r="B122" s="438"/>
      <c r="C122" s="368"/>
      <c r="D122" s="368"/>
      <c r="E122" s="368"/>
      <c r="F122" s="443"/>
      <c r="G122" s="443"/>
      <c r="H122" s="443">
        <f>G122-F122</f>
        <v>0</v>
      </c>
    </row>
    <row r="123" spans="1:8" s="255" customFormat="1" ht="15.75">
      <c r="A123" s="436">
        <f t="shared" si="1"/>
        <v>114</v>
      </c>
      <c r="B123" s="438"/>
      <c r="C123" s="408" t="s">
        <v>145</v>
      </c>
      <c r="D123" s="368"/>
      <c r="E123" s="368"/>
      <c r="F123" s="437">
        <f>SUM(F120:F121)</f>
        <v>47480860.92</v>
      </c>
      <c r="G123" s="437">
        <v>50697649.14871374</v>
      </c>
      <c r="H123" s="437">
        <f>G123-F123</f>
        <v>3216788.228713736</v>
      </c>
    </row>
    <row r="124" spans="1:8" s="255" customFormat="1" ht="15">
      <c r="A124" s="436">
        <f t="shared" si="1"/>
        <v>115</v>
      </c>
      <c r="B124" s="438"/>
      <c r="C124" s="368"/>
      <c r="D124" s="368"/>
      <c r="E124" s="368"/>
      <c r="F124" s="437"/>
      <c r="G124" s="437"/>
      <c r="H124" s="437"/>
    </row>
    <row r="125" spans="1:8" s="255" customFormat="1" ht="15.75">
      <c r="A125" s="436">
        <f t="shared" si="1"/>
        <v>116</v>
      </c>
      <c r="B125" s="386" t="s">
        <v>148</v>
      </c>
      <c r="C125" s="368"/>
      <c r="D125" s="368"/>
      <c r="E125" s="368"/>
      <c r="F125" s="437"/>
      <c r="G125" s="437"/>
      <c r="H125" s="437"/>
    </row>
    <row r="126" spans="1:8" s="255" customFormat="1" ht="15">
      <c r="A126" s="436">
        <f t="shared" si="1"/>
        <v>117</v>
      </c>
      <c r="B126" s="438"/>
      <c r="C126" s="368"/>
      <c r="D126" s="368"/>
      <c r="E126" s="368"/>
      <c r="F126" s="437"/>
      <c r="G126" s="437"/>
      <c r="H126" s="437"/>
    </row>
    <row r="127" spans="1:8" s="255" customFormat="1" ht="15">
      <c r="A127" s="436">
        <f t="shared" si="1"/>
        <v>118</v>
      </c>
      <c r="B127" s="439">
        <v>901</v>
      </c>
      <c r="C127" s="368" t="s">
        <v>149</v>
      </c>
      <c r="D127" s="368"/>
      <c r="E127" s="368"/>
      <c r="F127" s="437"/>
      <c r="G127" s="437"/>
      <c r="H127" s="437"/>
    </row>
    <row r="128" spans="1:8" s="255" customFormat="1" ht="15">
      <c r="A128" s="436">
        <f t="shared" si="1"/>
        <v>119</v>
      </c>
      <c r="B128" s="439"/>
      <c r="C128" s="368"/>
      <c r="D128" s="368" t="s">
        <v>40</v>
      </c>
      <c r="E128" s="368"/>
      <c r="F128" s="437">
        <v>992051.37</v>
      </c>
      <c r="G128" s="437">
        <v>1044837.9150196303</v>
      </c>
      <c r="H128" s="437">
        <f>G128-F128</f>
        <v>52786.54501963034</v>
      </c>
    </row>
    <row r="129" spans="1:8" s="255" customFormat="1" ht="15">
      <c r="A129" s="436">
        <f t="shared" si="1"/>
        <v>120</v>
      </c>
      <c r="B129" s="439"/>
      <c r="C129" s="368"/>
      <c r="D129" s="368" t="s">
        <v>39</v>
      </c>
      <c r="E129" s="368"/>
      <c r="F129" s="437">
        <v>80691.83</v>
      </c>
      <c r="G129" s="437">
        <v>101171.1580380845</v>
      </c>
      <c r="H129" s="437">
        <f>G129-F129</f>
        <v>20479.328038084495</v>
      </c>
    </row>
    <row r="130" spans="1:8" s="255" customFormat="1" ht="15.75" thickBot="1">
      <c r="A130" s="436">
        <f t="shared" si="1"/>
        <v>121</v>
      </c>
      <c r="B130" s="439"/>
      <c r="C130" s="368"/>
      <c r="D130" s="368" t="s">
        <v>41</v>
      </c>
      <c r="E130" s="368"/>
      <c r="F130" s="441">
        <f>SUM(F128:F129)</f>
        <v>1072743.2</v>
      </c>
      <c r="G130" s="441">
        <v>1146009.0730577148</v>
      </c>
      <c r="H130" s="441">
        <f>G130-F130</f>
        <v>73265.8730577149</v>
      </c>
    </row>
    <row r="131" spans="1:8" s="255" customFormat="1" ht="15.75" thickTop="1">
      <c r="A131" s="436">
        <f t="shared" si="1"/>
        <v>122</v>
      </c>
      <c r="B131" s="439"/>
      <c r="C131" s="368"/>
      <c r="D131" s="368"/>
      <c r="E131" s="368"/>
      <c r="F131" s="437"/>
      <c r="G131" s="437"/>
      <c r="H131" s="437"/>
    </row>
    <row r="132" spans="1:8" s="255" customFormat="1" ht="15">
      <c r="A132" s="436">
        <f t="shared" si="1"/>
        <v>123</v>
      </c>
      <c r="B132" s="439">
        <v>902</v>
      </c>
      <c r="C132" s="368" t="s">
        <v>150</v>
      </c>
      <c r="D132" s="368"/>
      <c r="E132" s="368"/>
      <c r="F132" s="437"/>
      <c r="G132" s="437"/>
      <c r="H132" s="437"/>
    </row>
    <row r="133" spans="1:8" s="255" customFormat="1" ht="15">
      <c r="A133" s="436">
        <f t="shared" si="1"/>
        <v>124</v>
      </c>
      <c r="B133" s="439"/>
      <c r="C133" s="368"/>
      <c r="D133" s="368" t="s">
        <v>40</v>
      </c>
      <c r="E133" s="368"/>
      <c r="F133" s="437">
        <v>2031072</v>
      </c>
      <c r="G133" s="437">
        <v>2128423.689519489</v>
      </c>
      <c r="H133" s="437">
        <f>G133-F133</f>
        <v>97351.68951948918</v>
      </c>
    </row>
    <row r="134" spans="1:8" s="255" customFormat="1" ht="15">
      <c r="A134" s="436">
        <f t="shared" si="1"/>
        <v>125</v>
      </c>
      <c r="B134" s="439"/>
      <c r="C134" s="368"/>
      <c r="D134" s="368" t="s">
        <v>39</v>
      </c>
      <c r="E134" s="368"/>
      <c r="F134" s="437">
        <v>127516.6</v>
      </c>
      <c r="G134" s="437">
        <v>136773.8853991164</v>
      </c>
      <c r="H134" s="437">
        <f>G134-F134</f>
        <v>9257.285399116401</v>
      </c>
    </row>
    <row r="135" spans="1:8" s="255" customFormat="1" ht="15.75" thickBot="1">
      <c r="A135" s="436">
        <f t="shared" si="1"/>
        <v>126</v>
      </c>
      <c r="B135" s="439"/>
      <c r="C135" s="368"/>
      <c r="D135" s="368" t="s">
        <v>41</v>
      </c>
      <c r="E135" s="368"/>
      <c r="F135" s="441">
        <f>SUM(F133:F134)</f>
        <v>2158588.6</v>
      </c>
      <c r="G135" s="441">
        <v>2265197.5749186054</v>
      </c>
      <c r="H135" s="441">
        <f>G135-F135</f>
        <v>106608.9749186053</v>
      </c>
    </row>
    <row r="136" spans="1:8" s="255" customFormat="1" ht="15.75" thickTop="1">
      <c r="A136" s="436">
        <f t="shared" si="1"/>
        <v>127</v>
      </c>
      <c r="B136" s="439"/>
      <c r="C136" s="368"/>
      <c r="D136" s="368"/>
      <c r="E136" s="368"/>
      <c r="F136" s="437"/>
      <c r="G136" s="437"/>
      <c r="H136" s="437"/>
    </row>
    <row r="137" spans="1:8" s="255" customFormat="1" ht="15">
      <c r="A137" s="436">
        <f t="shared" si="1"/>
        <v>128</v>
      </c>
      <c r="B137" s="439">
        <v>9031</v>
      </c>
      <c r="C137" s="368" t="s">
        <v>151</v>
      </c>
      <c r="D137" s="368"/>
      <c r="E137" s="368"/>
      <c r="F137" s="437"/>
      <c r="G137" s="437"/>
      <c r="H137" s="437"/>
    </row>
    <row r="138" spans="1:8" s="255" customFormat="1" ht="15">
      <c r="A138" s="436">
        <f t="shared" si="1"/>
        <v>129</v>
      </c>
      <c r="B138" s="439"/>
      <c r="C138" s="368"/>
      <c r="D138" s="368" t="s">
        <v>40</v>
      </c>
      <c r="E138" s="368"/>
      <c r="F138" s="437">
        <v>16563074.73</v>
      </c>
      <c r="G138" s="437">
        <v>17814513.16426093</v>
      </c>
      <c r="H138" s="437">
        <f>G138-F138</f>
        <v>1251438.4342609309</v>
      </c>
    </row>
    <row r="139" spans="1:8" s="255" customFormat="1" ht="15">
      <c r="A139" s="436">
        <f t="shared" si="1"/>
        <v>130</v>
      </c>
      <c r="B139" s="439"/>
      <c r="C139" s="368"/>
      <c r="D139" s="368" t="s">
        <v>39</v>
      </c>
      <c r="E139" s="368"/>
      <c r="F139" s="437">
        <v>540893.07</v>
      </c>
      <c r="G139" s="437">
        <v>578972.0234483033</v>
      </c>
      <c r="H139" s="437">
        <f>G139-F139</f>
        <v>38078.95344830339</v>
      </c>
    </row>
    <row r="140" spans="1:8" s="255" customFormat="1" ht="15.75" thickBot="1">
      <c r="A140" s="436">
        <f t="shared" si="1"/>
        <v>131</v>
      </c>
      <c r="B140" s="439"/>
      <c r="C140" s="368"/>
      <c r="D140" s="368" t="s">
        <v>41</v>
      </c>
      <c r="E140" s="368"/>
      <c r="F140" s="441">
        <f>SUM(F138:F139)</f>
        <v>17103967.8</v>
      </c>
      <c r="G140" s="441">
        <v>18393485.187709235</v>
      </c>
      <c r="H140" s="441">
        <f>G140-F140</f>
        <v>1289517.387709234</v>
      </c>
    </row>
    <row r="141" spans="1:8" s="255" customFormat="1" ht="15.75" thickTop="1">
      <c r="A141" s="436">
        <f t="shared" si="1"/>
        <v>132</v>
      </c>
      <c r="B141" s="439"/>
      <c r="C141" s="368"/>
      <c r="D141" s="368"/>
      <c r="E141" s="368"/>
      <c r="F141" s="437"/>
      <c r="G141" s="437"/>
      <c r="H141" s="437"/>
    </row>
    <row r="142" spans="1:8" s="255" customFormat="1" ht="15">
      <c r="A142" s="436">
        <f t="shared" si="1"/>
        <v>133</v>
      </c>
      <c r="B142" s="439">
        <v>9032</v>
      </c>
      <c r="C142" s="368" t="s">
        <v>152</v>
      </c>
      <c r="D142" s="368"/>
      <c r="E142" s="368"/>
      <c r="F142" s="437"/>
      <c r="G142" s="437"/>
      <c r="H142" s="437"/>
    </row>
    <row r="143" spans="1:8" s="255" customFormat="1" ht="15">
      <c r="A143" s="436">
        <f t="shared" si="1"/>
        <v>134</v>
      </c>
      <c r="B143" s="439"/>
      <c r="C143" s="368"/>
      <c r="D143" s="368" t="s">
        <v>40</v>
      </c>
      <c r="E143" s="368"/>
      <c r="F143" s="437">
        <v>925507.34</v>
      </c>
      <c r="G143" s="437">
        <v>944690.2701593547</v>
      </c>
      <c r="H143" s="437">
        <f>G143-F143</f>
        <v>19182.9301593547</v>
      </c>
    </row>
    <row r="144" spans="1:8" s="255" customFormat="1" ht="15">
      <c r="A144" s="436">
        <f t="shared" si="1"/>
        <v>135</v>
      </c>
      <c r="B144" s="439"/>
      <c r="C144" s="368"/>
      <c r="D144" s="368" t="s">
        <v>39</v>
      </c>
      <c r="E144" s="368"/>
      <c r="F144" s="437">
        <v>48099.93</v>
      </c>
      <c r="G144" s="437">
        <v>48425.863206073234</v>
      </c>
      <c r="H144" s="437">
        <f>G144-F144</f>
        <v>325.93320607323403</v>
      </c>
    </row>
    <row r="145" spans="1:8" s="255" customFormat="1" ht="15.75" thickBot="1">
      <c r="A145" s="436">
        <f t="shared" si="1"/>
        <v>136</v>
      </c>
      <c r="B145" s="439"/>
      <c r="C145" s="368"/>
      <c r="D145" s="368" t="s">
        <v>41</v>
      </c>
      <c r="E145" s="368"/>
      <c r="F145" s="441">
        <f>SUM(F143:F144)</f>
        <v>973607.27</v>
      </c>
      <c r="G145" s="441">
        <v>993116.1333654278</v>
      </c>
      <c r="H145" s="441">
        <f>G145-F145</f>
        <v>19508.863365427824</v>
      </c>
    </row>
    <row r="146" spans="1:8" s="255" customFormat="1" ht="15.75" thickTop="1">
      <c r="A146" s="436">
        <f t="shared" si="1"/>
        <v>137</v>
      </c>
      <c r="B146" s="439"/>
      <c r="C146" s="368"/>
      <c r="D146" s="368"/>
      <c r="E146" s="368"/>
      <c r="F146" s="437"/>
      <c r="G146" s="437"/>
      <c r="H146" s="437"/>
    </row>
    <row r="147" spans="1:8" s="255" customFormat="1" ht="15">
      <c r="A147" s="436">
        <f aca="true" t="shared" si="2" ref="A147:A210">+A146+1</f>
        <v>138</v>
      </c>
      <c r="B147" s="439">
        <v>9033</v>
      </c>
      <c r="C147" s="368" t="s">
        <v>153</v>
      </c>
      <c r="D147" s="368"/>
      <c r="E147" s="368"/>
      <c r="F147" s="437"/>
      <c r="G147" s="437"/>
      <c r="H147" s="437"/>
    </row>
    <row r="148" spans="1:8" s="255" customFormat="1" ht="15">
      <c r="A148" s="436">
        <f t="shared" si="2"/>
        <v>139</v>
      </c>
      <c r="B148" s="439"/>
      <c r="C148" s="368"/>
      <c r="D148" s="368" t="s">
        <v>40</v>
      </c>
      <c r="E148" s="368"/>
      <c r="F148" s="437">
        <v>268963.08</v>
      </c>
      <c r="G148" s="437">
        <v>299383.4487335783</v>
      </c>
      <c r="H148" s="437">
        <f>G148-F148</f>
        <v>30420.368733578303</v>
      </c>
    </row>
    <row r="149" spans="1:8" s="255" customFormat="1" ht="15">
      <c r="A149" s="436">
        <f t="shared" si="2"/>
        <v>140</v>
      </c>
      <c r="B149" s="439"/>
      <c r="C149" s="368"/>
      <c r="D149" s="368" t="s">
        <v>39</v>
      </c>
      <c r="E149" s="368"/>
      <c r="F149" s="437">
        <v>11217.45</v>
      </c>
      <c r="G149" s="437">
        <v>13604.15907280289</v>
      </c>
      <c r="H149" s="437">
        <f>G149-F149</f>
        <v>2386.709072802889</v>
      </c>
    </row>
    <row r="150" spans="1:8" s="255" customFormat="1" ht="15.75" thickBot="1">
      <c r="A150" s="436">
        <f t="shared" si="2"/>
        <v>141</v>
      </c>
      <c r="B150" s="439"/>
      <c r="C150" s="368"/>
      <c r="D150" s="368" t="s">
        <v>41</v>
      </c>
      <c r="E150" s="368"/>
      <c r="F150" s="441">
        <f>SUM(F148:F149)</f>
        <v>280180.53</v>
      </c>
      <c r="G150" s="441">
        <v>312987.6078063812</v>
      </c>
      <c r="H150" s="441">
        <f>G150-F150</f>
        <v>32807.07780638116</v>
      </c>
    </row>
    <row r="151" spans="1:8" s="255" customFormat="1" ht="15.75" thickTop="1">
      <c r="A151" s="436">
        <f t="shared" si="2"/>
        <v>142</v>
      </c>
      <c r="B151" s="439"/>
      <c r="C151" s="368"/>
      <c r="D151" s="368"/>
      <c r="E151" s="368"/>
      <c r="F151" s="437"/>
      <c r="G151" s="437"/>
      <c r="H151" s="437"/>
    </row>
    <row r="152" spans="1:8" s="255" customFormat="1" ht="15">
      <c r="A152" s="436">
        <f t="shared" si="2"/>
        <v>143</v>
      </c>
      <c r="B152" s="439">
        <v>904</v>
      </c>
      <c r="C152" s="368" t="s">
        <v>154</v>
      </c>
      <c r="D152" s="368"/>
      <c r="E152" s="368"/>
      <c r="F152" s="437"/>
      <c r="G152" s="437"/>
      <c r="H152" s="437"/>
    </row>
    <row r="153" spans="1:8" s="255" customFormat="1" ht="15">
      <c r="A153" s="436">
        <f t="shared" si="2"/>
        <v>144</v>
      </c>
      <c r="B153" s="439"/>
      <c r="C153" s="368"/>
      <c r="D153" s="368" t="s">
        <v>40</v>
      </c>
      <c r="E153" s="368"/>
      <c r="F153" s="437">
        <v>290293.67</v>
      </c>
      <c r="G153" s="437">
        <v>1353024.2996643458</v>
      </c>
      <c r="H153" s="437">
        <f>G153-F153</f>
        <v>1062730.6296643459</v>
      </c>
    </row>
    <row r="154" spans="1:8" s="255" customFormat="1" ht="15">
      <c r="A154" s="436">
        <f t="shared" si="2"/>
        <v>145</v>
      </c>
      <c r="B154" s="439"/>
      <c r="C154" s="368"/>
      <c r="D154" s="368" t="s">
        <v>39</v>
      </c>
      <c r="E154" s="368"/>
      <c r="F154" s="437">
        <v>83041.17</v>
      </c>
      <c r="G154" s="437">
        <v>236605.14568083765</v>
      </c>
      <c r="H154" s="437">
        <f>G154-F154</f>
        <v>153563.97568083764</v>
      </c>
    </row>
    <row r="155" spans="1:8" s="255" customFormat="1" ht="15.75" thickBot="1">
      <c r="A155" s="436">
        <f t="shared" si="2"/>
        <v>146</v>
      </c>
      <c r="B155" s="439"/>
      <c r="C155" s="368"/>
      <c r="D155" s="368" t="s">
        <v>41</v>
      </c>
      <c r="E155" s="368"/>
      <c r="F155" s="441">
        <f>SUM(F153:F154)</f>
        <v>373334.83999999997</v>
      </c>
      <c r="G155" s="441">
        <v>1589629.4453451834</v>
      </c>
      <c r="H155" s="441">
        <f>G155-F155</f>
        <v>1216294.6053451835</v>
      </c>
    </row>
    <row r="156" spans="1:8" s="255" customFormat="1" ht="15.75" thickTop="1">
      <c r="A156" s="436">
        <f t="shared" si="2"/>
        <v>147</v>
      </c>
      <c r="B156" s="439"/>
      <c r="C156" s="368"/>
      <c r="D156" s="368"/>
      <c r="E156" s="368" t="s">
        <v>155</v>
      </c>
      <c r="F156" s="437"/>
      <c r="G156" s="437"/>
      <c r="H156" s="437">
        <f>F156-G156</f>
        <v>0</v>
      </c>
    </row>
    <row r="157" spans="1:8" s="255" customFormat="1" ht="15">
      <c r="A157" s="436">
        <f t="shared" si="2"/>
        <v>148</v>
      </c>
      <c r="B157" s="439">
        <v>905</v>
      </c>
      <c r="C157" s="368" t="s">
        <v>156</v>
      </c>
      <c r="D157" s="368"/>
      <c r="E157" s="368"/>
      <c r="F157" s="437"/>
      <c r="G157" s="437"/>
      <c r="H157" s="437"/>
    </row>
    <row r="158" spans="1:8" s="255" customFormat="1" ht="15">
      <c r="A158" s="436">
        <f t="shared" si="2"/>
        <v>149</v>
      </c>
      <c r="B158" s="438"/>
      <c r="C158" s="368"/>
      <c r="D158" s="368" t="s">
        <v>40</v>
      </c>
      <c r="E158" s="368"/>
      <c r="F158" s="437">
        <v>5.38</v>
      </c>
      <c r="G158" s="437">
        <v>5.593376494465704</v>
      </c>
      <c r="H158" s="437">
        <f>G158-F158</f>
        <v>0.21337649446570417</v>
      </c>
    </row>
    <row r="159" spans="1:8" s="255" customFormat="1" ht="15">
      <c r="A159" s="436">
        <f t="shared" si="2"/>
        <v>150</v>
      </c>
      <c r="B159" s="438"/>
      <c r="C159" s="368"/>
      <c r="D159" s="368" t="s">
        <v>39</v>
      </c>
      <c r="E159" s="368"/>
      <c r="F159" s="437">
        <v>0.17</v>
      </c>
      <c r="G159" s="437">
        <v>0.1814645045914446</v>
      </c>
      <c r="H159" s="437">
        <f>G159-F159</f>
        <v>0.011464504591444574</v>
      </c>
    </row>
    <row r="160" spans="1:8" s="255" customFormat="1" ht="15.75" thickBot="1">
      <c r="A160" s="436">
        <f t="shared" si="2"/>
        <v>151</v>
      </c>
      <c r="B160" s="438"/>
      <c r="C160" s="368"/>
      <c r="D160" s="368" t="s">
        <v>41</v>
      </c>
      <c r="E160" s="368"/>
      <c r="F160" s="441">
        <f>SUM(F158:F159)</f>
        <v>5.55</v>
      </c>
      <c r="G160" s="441">
        <v>5.774840999057148</v>
      </c>
      <c r="H160" s="441">
        <f>G160-F160</f>
        <v>0.2248409990571485</v>
      </c>
    </row>
    <row r="161" spans="1:8" s="255" customFormat="1" ht="15.75" thickTop="1">
      <c r="A161" s="436">
        <f t="shared" si="2"/>
        <v>152</v>
      </c>
      <c r="B161" s="438"/>
      <c r="C161" s="368"/>
      <c r="D161" s="368"/>
      <c r="E161" s="368"/>
      <c r="F161" s="444"/>
      <c r="G161" s="444"/>
      <c r="H161" s="444"/>
    </row>
    <row r="162" spans="1:8" s="255" customFormat="1" ht="15.75">
      <c r="A162" s="436">
        <f t="shared" si="2"/>
        <v>153</v>
      </c>
      <c r="B162" s="386" t="s">
        <v>157</v>
      </c>
      <c r="C162" s="368"/>
      <c r="D162" s="368"/>
      <c r="E162" s="368"/>
      <c r="F162" s="437"/>
      <c r="G162" s="437"/>
      <c r="H162" s="437"/>
    </row>
    <row r="163" spans="1:8" s="255" customFormat="1" ht="15">
      <c r="A163" s="436">
        <f t="shared" si="2"/>
        <v>154</v>
      </c>
      <c r="B163" s="438"/>
      <c r="C163" s="368" t="s">
        <v>158</v>
      </c>
      <c r="D163" s="368"/>
      <c r="E163" s="368"/>
      <c r="F163" s="437">
        <f>F158+F153+F148+F143+F138+F133+F128</f>
        <v>21070967.57</v>
      </c>
      <c r="G163" s="437">
        <v>23584878.380733825</v>
      </c>
      <c r="H163" s="437">
        <f>G163-F163</f>
        <v>2513910.810733825</v>
      </c>
    </row>
    <row r="164" spans="1:8" s="255" customFormat="1" ht="15">
      <c r="A164" s="436">
        <f t="shared" si="2"/>
        <v>155</v>
      </c>
      <c r="B164" s="438"/>
      <c r="C164" s="368" t="s">
        <v>159</v>
      </c>
      <c r="D164" s="368"/>
      <c r="E164" s="368"/>
      <c r="F164" s="437">
        <f>F159+F154+F149+F144+F139+F134+F129</f>
        <v>891460.2199999999</v>
      </c>
      <c r="G164" s="437">
        <v>1115552.4163097225</v>
      </c>
      <c r="H164" s="437">
        <f>G164-F164</f>
        <v>224092.1963097226</v>
      </c>
    </row>
    <row r="165" spans="1:8" s="255" customFormat="1" ht="15">
      <c r="A165" s="436">
        <f t="shared" si="2"/>
        <v>156</v>
      </c>
      <c r="B165" s="438"/>
      <c r="C165" s="368"/>
      <c r="D165" s="368"/>
      <c r="E165" s="368"/>
      <c r="F165" s="445"/>
      <c r="G165" s="445"/>
      <c r="H165" s="445"/>
    </row>
    <row r="166" spans="1:8" s="255" customFormat="1" ht="15.75">
      <c r="A166" s="436">
        <f t="shared" si="2"/>
        <v>157</v>
      </c>
      <c r="B166" s="438"/>
      <c r="C166" s="408" t="s">
        <v>157</v>
      </c>
      <c r="D166" s="368"/>
      <c r="E166" s="368"/>
      <c r="F166" s="437">
        <f>SUM(F163:F164)</f>
        <v>21962427.79</v>
      </c>
      <c r="G166" s="437">
        <v>24700430.797043543</v>
      </c>
      <c r="H166" s="437">
        <f>G166-F166</f>
        <v>2738003.007043544</v>
      </c>
    </row>
    <row r="167" spans="1:8" s="255" customFormat="1" ht="15">
      <c r="A167" s="436">
        <f t="shared" si="2"/>
        <v>158</v>
      </c>
      <c r="B167" s="438"/>
      <c r="C167" s="368"/>
      <c r="D167" s="368"/>
      <c r="E167" s="368"/>
      <c r="F167" s="437"/>
      <c r="G167" s="437"/>
      <c r="H167" s="437"/>
    </row>
    <row r="168" spans="1:8" s="255" customFormat="1" ht="15.75">
      <c r="A168" s="436">
        <f t="shared" si="2"/>
        <v>159</v>
      </c>
      <c r="B168" s="386" t="s">
        <v>160</v>
      </c>
      <c r="C168" s="368"/>
      <c r="D168" s="368"/>
      <c r="E168" s="368"/>
      <c r="F168" s="437"/>
      <c r="G168" s="437"/>
      <c r="H168" s="437"/>
    </row>
    <row r="169" spans="1:8" s="255" customFormat="1" ht="15">
      <c r="A169" s="436">
        <f t="shared" si="2"/>
        <v>160</v>
      </c>
      <c r="B169" s="438"/>
      <c r="C169" s="368"/>
      <c r="D169" s="368"/>
      <c r="E169" s="368"/>
      <c r="F169" s="437"/>
      <c r="G169" s="437"/>
      <c r="H169" s="437"/>
    </row>
    <row r="170" spans="1:8" s="255" customFormat="1" ht="15">
      <c r="A170" s="436">
        <f t="shared" si="2"/>
        <v>161</v>
      </c>
      <c r="B170" s="439">
        <v>907</v>
      </c>
      <c r="C170" s="368" t="s">
        <v>149</v>
      </c>
      <c r="D170" s="368"/>
      <c r="E170" s="368"/>
      <c r="F170" s="437"/>
      <c r="G170" s="437"/>
      <c r="H170" s="437"/>
    </row>
    <row r="171" spans="1:8" s="255" customFormat="1" ht="15">
      <c r="A171" s="436">
        <f t="shared" si="2"/>
        <v>162</v>
      </c>
      <c r="B171" s="439"/>
      <c r="C171" s="368"/>
      <c r="D171" s="368" t="s">
        <v>40</v>
      </c>
      <c r="E171" s="368"/>
      <c r="F171" s="437">
        <v>140773.91</v>
      </c>
      <c r="G171" s="437">
        <v>148658.94582486356</v>
      </c>
      <c r="H171" s="437">
        <f>G171-F171</f>
        <v>7885.03582486356</v>
      </c>
    </row>
    <row r="172" spans="1:8" s="255" customFormat="1" ht="15">
      <c r="A172" s="436">
        <f t="shared" si="2"/>
        <v>163</v>
      </c>
      <c r="B172" s="439"/>
      <c r="C172" s="368"/>
      <c r="D172" s="368" t="s">
        <v>39</v>
      </c>
      <c r="E172" s="368"/>
      <c r="F172" s="437">
        <v>63971.2</v>
      </c>
      <c r="G172" s="437">
        <v>66527.57732764458</v>
      </c>
      <c r="H172" s="437">
        <f>G172-F172</f>
        <v>2556.3773276445863</v>
      </c>
    </row>
    <row r="173" spans="1:8" s="255" customFormat="1" ht="15.75" thickBot="1">
      <c r="A173" s="436">
        <f t="shared" si="2"/>
        <v>164</v>
      </c>
      <c r="B173" s="439"/>
      <c r="C173" s="368"/>
      <c r="D173" s="368" t="s">
        <v>41</v>
      </c>
      <c r="E173" s="368"/>
      <c r="F173" s="441">
        <f>SUM(F171:F172)</f>
        <v>204745.11</v>
      </c>
      <c r="G173" s="441">
        <v>215186.52315250813</v>
      </c>
      <c r="H173" s="441">
        <f>G173-F173</f>
        <v>10441.413152508147</v>
      </c>
    </row>
    <row r="174" spans="1:8" s="255" customFormat="1" ht="15.75" thickTop="1">
      <c r="A174" s="436">
        <f t="shared" si="2"/>
        <v>165</v>
      </c>
      <c r="B174" s="439"/>
      <c r="C174" s="368"/>
      <c r="D174" s="368"/>
      <c r="E174" s="368"/>
      <c r="F174" s="437"/>
      <c r="G174" s="437"/>
      <c r="H174" s="437"/>
    </row>
    <row r="175" spans="1:8" s="255" customFormat="1" ht="15">
      <c r="A175" s="436">
        <f t="shared" si="2"/>
        <v>166</v>
      </c>
      <c r="B175" s="439">
        <v>908</v>
      </c>
      <c r="C175" s="368" t="s">
        <v>161</v>
      </c>
      <c r="D175" s="368"/>
      <c r="E175" s="368"/>
      <c r="F175" s="437"/>
      <c r="G175" s="437"/>
      <c r="H175" s="437"/>
    </row>
    <row r="176" spans="1:8" s="255" customFormat="1" ht="15">
      <c r="A176" s="436">
        <f t="shared" si="2"/>
        <v>167</v>
      </c>
      <c r="B176" s="439"/>
      <c r="C176" s="368"/>
      <c r="D176" s="368" t="s">
        <v>40</v>
      </c>
      <c r="E176" s="368"/>
      <c r="F176" s="437">
        <v>1749773.84</v>
      </c>
      <c r="G176" s="437">
        <v>1929043.3331567051</v>
      </c>
      <c r="H176" s="437">
        <f>G176-F176</f>
        <v>179269.49315670505</v>
      </c>
    </row>
    <row r="177" spans="1:8" s="255" customFormat="1" ht="15">
      <c r="A177" s="436">
        <f t="shared" si="2"/>
        <v>168</v>
      </c>
      <c r="B177" s="439"/>
      <c r="C177" s="368"/>
      <c r="D177" s="368" t="s">
        <v>39</v>
      </c>
      <c r="E177" s="368"/>
      <c r="F177" s="437">
        <v>105911.15</v>
      </c>
      <c r="G177" s="437">
        <v>113406.86125861539</v>
      </c>
      <c r="H177" s="437">
        <f>G177-F177</f>
        <v>7495.711258615396</v>
      </c>
    </row>
    <row r="178" spans="1:8" s="255" customFormat="1" ht="15.75" thickBot="1">
      <c r="A178" s="436">
        <f t="shared" si="2"/>
        <v>169</v>
      </c>
      <c r="B178" s="439"/>
      <c r="C178" s="368"/>
      <c r="D178" s="368" t="s">
        <v>41</v>
      </c>
      <c r="E178" s="368"/>
      <c r="F178" s="441">
        <f>SUM(F176:F177)</f>
        <v>1855684.99</v>
      </c>
      <c r="G178" s="441">
        <v>2042450.1944153206</v>
      </c>
      <c r="H178" s="441">
        <f>G178-F178</f>
        <v>186765.20441532065</v>
      </c>
    </row>
    <row r="179" spans="1:8" s="255" customFormat="1" ht="15.75" thickTop="1">
      <c r="A179" s="436">
        <f t="shared" si="2"/>
        <v>170</v>
      </c>
      <c r="B179" s="439"/>
      <c r="C179" s="368"/>
      <c r="D179" s="368"/>
      <c r="E179" s="368"/>
      <c r="F179" s="437"/>
      <c r="G179" s="437"/>
      <c r="H179" s="437"/>
    </row>
    <row r="180" spans="1:8" s="255" customFormat="1" ht="15">
      <c r="A180" s="436">
        <f t="shared" si="2"/>
        <v>171</v>
      </c>
      <c r="B180" s="439">
        <v>909</v>
      </c>
      <c r="C180" s="368" t="s">
        <v>162</v>
      </c>
      <c r="D180" s="368"/>
      <c r="E180" s="368"/>
      <c r="F180" s="437"/>
      <c r="G180" s="437"/>
      <c r="H180" s="437"/>
    </row>
    <row r="181" spans="1:8" s="255" customFormat="1" ht="15">
      <c r="A181" s="436">
        <f t="shared" si="2"/>
        <v>172</v>
      </c>
      <c r="B181" s="439"/>
      <c r="C181" s="368"/>
      <c r="D181" s="368" t="s">
        <v>40</v>
      </c>
      <c r="E181" s="368"/>
      <c r="F181" s="437">
        <v>1436190.55</v>
      </c>
      <c r="G181" s="437">
        <v>1760776.5925428397</v>
      </c>
      <c r="H181" s="437">
        <f>G181-F181</f>
        <v>324586.04254283966</v>
      </c>
    </row>
    <row r="182" spans="1:8" s="255" customFormat="1" ht="15">
      <c r="A182" s="436">
        <f t="shared" si="2"/>
        <v>173</v>
      </c>
      <c r="B182" s="439"/>
      <c r="C182" s="368"/>
      <c r="D182" s="368" t="s">
        <v>39</v>
      </c>
      <c r="E182" s="368"/>
      <c r="F182" s="437">
        <v>47797.88</v>
      </c>
      <c r="G182" s="437">
        <v>58207.515187187826</v>
      </c>
      <c r="H182" s="437">
        <f>G182-F182</f>
        <v>10409.635187187829</v>
      </c>
    </row>
    <row r="183" spans="1:8" s="255" customFormat="1" ht="15.75" thickBot="1">
      <c r="A183" s="436">
        <f t="shared" si="2"/>
        <v>174</v>
      </c>
      <c r="B183" s="439"/>
      <c r="C183" s="368"/>
      <c r="D183" s="368" t="s">
        <v>41</v>
      </c>
      <c r="E183" s="368"/>
      <c r="F183" s="441">
        <f>SUM(F181:F182)</f>
        <v>1483988.43</v>
      </c>
      <c r="G183" s="441">
        <v>1818984.1077300275</v>
      </c>
      <c r="H183" s="441">
        <f>G183-F183</f>
        <v>334995.6777300276</v>
      </c>
    </row>
    <row r="184" spans="1:8" s="255" customFormat="1" ht="15.75" thickTop="1">
      <c r="A184" s="436">
        <f t="shared" si="2"/>
        <v>175</v>
      </c>
      <c r="B184" s="439"/>
      <c r="C184" s="368"/>
      <c r="D184" s="368"/>
      <c r="E184" s="368"/>
      <c r="F184" s="437"/>
      <c r="G184" s="437"/>
      <c r="H184" s="437"/>
    </row>
    <row r="185" spans="1:8" s="255" customFormat="1" ht="15">
      <c r="A185" s="436">
        <f t="shared" si="2"/>
        <v>176</v>
      </c>
      <c r="B185" s="439">
        <v>910</v>
      </c>
      <c r="C185" s="368" t="s">
        <v>163</v>
      </c>
      <c r="D185" s="368"/>
      <c r="E185" s="368"/>
      <c r="F185" s="437"/>
      <c r="G185" s="437"/>
      <c r="H185" s="437"/>
    </row>
    <row r="186" spans="1:8" s="255" customFormat="1" ht="15">
      <c r="A186" s="436">
        <f t="shared" si="2"/>
        <v>177</v>
      </c>
      <c r="B186" s="438"/>
      <c r="C186" s="368"/>
      <c r="D186" s="368" t="s">
        <v>40</v>
      </c>
      <c r="E186" s="368"/>
      <c r="F186" s="437">
        <v>0</v>
      </c>
      <c r="G186" s="437">
        <v>0</v>
      </c>
      <c r="H186" s="437">
        <f>G186-F186</f>
        <v>0</v>
      </c>
    </row>
    <row r="187" spans="1:8" s="255" customFormat="1" ht="15">
      <c r="A187" s="436">
        <f t="shared" si="2"/>
        <v>178</v>
      </c>
      <c r="B187" s="438"/>
      <c r="C187" s="368"/>
      <c r="D187" s="368" t="s">
        <v>39</v>
      </c>
      <c r="E187" s="368"/>
      <c r="F187" s="446">
        <v>0</v>
      </c>
      <c r="G187" s="446">
        <v>0</v>
      </c>
      <c r="H187" s="446">
        <f>G187-F187</f>
        <v>0</v>
      </c>
    </row>
    <row r="188" spans="1:8" s="255" customFormat="1" ht="15.75" thickBot="1">
      <c r="A188" s="436">
        <f t="shared" si="2"/>
        <v>179</v>
      </c>
      <c r="B188" s="438"/>
      <c r="C188" s="368"/>
      <c r="D188" s="368" t="s">
        <v>41</v>
      </c>
      <c r="E188" s="368"/>
      <c r="F188" s="441">
        <f>SUM(F186:F187)</f>
        <v>0</v>
      </c>
      <c r="G188" s="441">
        <v>0</v>
      </c>
      <c r="H188" s="441">
        <f>G188-F188</f>
        <v>0</v>
      </c>
    </row>
    <row r="189" spans="1:8" s="255" customFormat="1" ht="15.75" thickTop="1">
      <c r="A189" s="436">
        <f t="shared" si="2"/>
        <v>180</v>
      </c>
      <c r="B189" s="438"/>
      <c r="C189" s="368"/>
      <c r="D189" s="368"/>
      <c r="E189" s="368"/>
      <c r="F189" s="444"/>
      <c r="G189" s="444"/>
      <c r="H189" s="444"/>
    </row>
    <row r="190" spans="1:8" s="255" customFormat="1" ht="15.75">
      <c r="A190" s="436">
        <f t="shared" si="2"/>
        <v>181</v>
      </c>
      <c r="B190" s="386" t="s">
        <v>164</v>
      </c>
      <c r="C190" s="368"/>
      <c r="D190" s="368"/>
      <c r="E190" s="368"/>
      <c r="F190" s="437"/>
      <c r="G190" s="437"/>
      <c r="H190" s="437"/>
    </row>
    <row r="191" spans="1:8" s="255" customFormat="1" ht="15">
      <c r="A191" s="436">
        <f t="shared" si="2"/>
        <v>182</v>
      </c>
      <c r="B191" s="438"/>
      <c r="C191" s="447" t="s">
        <v>165</v>
      </c>
      <c r="D191" s="368"/>
      <c r="E191" s="368"/>
      <c r="F191" s="437">
        <f>F171+F176+F181+F186</f>
        <v>3326738.3</v>
      </c>
      <c r="G191" s="437">
        <v>3838478.8715244085</v>
      </c>
      <c r="H191" s="437">
        <f>G191-F191</f>
        <v>511740.57152440865</v>
      </c>
    </row>
    <row r="192" spans="1:8" s="255" customFormat="1" ht="15">
      <c r="A192" s="436">
        <f t="shared" si="2"/>
        <v>183</v>
      </c>
      <c r="B192" s="438"/>
      <c r="C192" s="447" t="s">
        <v>166</v>
      </c>
      <c r="D192" s="368"/>
      <c r="E192" s="368"/>
      <c r="F192" s="437">
        <f>F172+F177+F182+F187</f>
        <v>217680.22999999998</v>
      </c>
      <c r="G192" s="437">
        <v>238141.95377344778</v>
      </c>
      <c r="H192" s="437">
        <f>G192-F192</f>
        <v>20461.723773447797</v>
      </c>
    </row>
    <row r="193" spans="1:8" s="255" customFormat="1" ht="15.75" thickBot="1">
      <c r="A193" s="436">
        <f t="shared" si="2"/>
        <v>184</v>
      </c>
      <c r="B193" s="438"/>
      <c r="C193" s="368"/>
      <c r="D193" s="368"/>
      <c r="E193" s="368"/>
      <c r="F193" s="443"/>
      <c r="G193" s="443"/>
      <c r="H193" s="443"/>
    </row>
    <row r="194" spans="1:8" s="255" customFormat="1" ht="15.75">
      <c r="A194" s="436">
        <f t="shared" si="2"/>
        <v>185</v>
      </c>
      <c r="B194" s="438"/>
      <c r="C194" s="408" t="s">
        <v>164</v>
      </c>
      <c r="D194" s="368"/>
      <c r="E194" s="368"/>
      <c r="F194" s="437">
        <f>SUM(F191:F193)</f>
        <v>3544418.53</v>
      </c>
      <c r="G194" s="437">
        <v>4076620.8252978567</v>
      </c>
      <c r="H194" s="437">
        <f>G194-F194</f>
        <v>532202.2952978569</v>
      </c>
    </row>
    <row r="195" spans="1:8" s="255" customFormat="1" ht="15">
      <c r="A195" s="436">
        <f t="shared" si="2"/>
        <v>186</v>
      </c>
      <c r="B195" s="438"/>
      <c r="C195" s="368"/>
      <c r="D195" s="368"/>
      <c r="E195" s="368"/>
      <c r="F195" s="437"/>
      <c r="G195" s="437"/>
      <c r="H195" s="437"/>
    </row>
    <row r="196" spans="1:8" s="255" customFormat="1" ht="15.75">
      <c r="A196" s="436">
        <f t="shared" si="2"/>
        <v>187</v>
      </c>
      <c r="B196" s="386" t="s">
        <v>167</v>
      </c>
      <c r="C196" s="368"/>
      <c r="D196" s="368"/>
      <c r="E196" s="368"/>
      <c r="F196" s="437"/>
      <c r="G196" s="437"/>
      <c r="H196" s="437"/>
    </row>
    <row r="197" spans="1:8" s="255" customFormat="1" ht="15">
      <c r="A197" s="436">
        <f t="shared" si="2"/>
        <v>188</v>
      </c>
      <c r="B197" s="438"/>
      <c r="C197" s="368"/>
      <c r="D197" s="368"/>
      <c r="E197" s="368"/>
      <c r="F197" s="437"/>
      <c r="G197" s="437"/>
      <c r="H197" s="437"/>
    </row>
    <row r="198" spans="1:8" s="255" customFormat="1" ht="15">
      <c r="A198" s="436">
        <f t="shared" si="2"/>
        <v>189</v>
      </c>
      <c r="B198" s="439">
        <v>920</v>
      </c>
      <c r="C198" s="368" t="s">
        <v>168</v>
      </c>
      <c r="D198" s="368"/>
      <c r="E198" s="368"/>
      <c r="F198" s="437"/>
      <c r="G198" s="437"/>
      <c r="H198" s="437"/>
    </row>
    <row r="199" spans="1:8" s="255" customFormat="1" ht="15">
      <c r="A199" s="436">
        <f t="shared" si="2"/>
        <v>190</v>
      </c>
      <c r="B199" s="438"/>
      <c r="C199" s="368" t="s">
        <v>40</v>
      </c>
      <c r="D199" s="368"/>
      <c r="E199" s="368"/>
      <c r="F199" s="437">
        <v>22527329.270000003</v>
      </c>
      <c r="G199" s="437">
        <v>23289251.602775954</v>
      </c>
      <c r="H199" s="437">
        <f>G199-F199</f>
        <v>761922.3327759504</v>
      </c>
    </row>
    <row r="200" spans="1:8" s="255" customFormat="1" ht="15">
      <c r="A200" s="436">
        <f t="shared" si="2"/>
        <v>191</v>
      </c>
      <c r="B200" s="438"/>
      <c r="C200" s="368" t="s">
        <v>39</v>
      </c>
      <c r="D200" s="368"/>
      <c r="E200" s="368"/>
      <c r="F200" s="437">
        <v>1238439.57</v>
      </c>
      <c r="G200" s="437">
        <v>1349530.299973919</v>
      </c>
      <c r="H200" s="437">
        <f>G200-F200</f>
        <v>111090.72997391899</v>
      </c>
    </row>
    <row r="201" spans="1:8" s="255" customFormat="1" ht="15.75" thickBot="1">
      <c r="A201" s="436">
        <f t="shared" si="2"/>
        <v>192</v>
      </c>
      <c r="B201" s="439"/>
      <c r="C201" s="368" t="s">
        <v>41</v>
      </c>
      <c r="D201" s="368"/>
      <c r="E201" s="368"/>
      <c r="F201" s="441">
        <v>23765768.84</v>
      </c>
      <c r="G201" s="441">
        <v>24638781.902749874</v>
      </c>
      <c r="H201" s="441">
        <f>G201-F201</f>
        <v>873013.0627498738</v>
      </c>
    </row>
    <row r="202" spans="1:8" s="255" customFormat="1" ht="15.75" thickTop="1">
      <c r="A202" s="436">
        <f t="shared" si="2"/>
        <v>193</v>
      </c>
      <c r="B202" s="439">
        <v>921</v>
      </c>
      <c r="C202" s="368" t="s">
        <v>169</v>
      </c>
      <c r="D202" s="368"/>
      <c r="E202" s="368"/>
      <c r="F202" s="437"/>
      <c r="G202" s="437"/>
      <c r="H202" s="437"/>
    </row>
    <row r="203" spans="1:8" s="255" customFormat="1" ht="15">
      <c r="A203" s="436">
        <f t="shared" si="2"/>
        <v>194</v>
      </c>
      <c r="B203" s="439"/>
      <c r="C203" s="368" t="s">
        <v>40</v>
      </c>
      <c r="D203" s="368"/>
      <c r="E203" s="368"/>
      <c r="F203" s="437">
        <v>14634923.93</v>
      </c>
      <c r="G203" s="437">
        <v>15606695.64773734</v>
      </c>
      <c r="H203" s="437">
        <f>G203-F203</f>
        <v>971771.7177373394</v>
      </c>
    </row>
    <row r="204" spans="1:8" s="255" customFormat="1" ht="15">
      <c r="A204" s="436">
        <f t="shared" si="2"/>
        <v>195</v>
      </c>
      <c r="B204" s="439"/>
      <c r="C204" s="368" t="s">
        <v>39</v>
      </c>
      <c r="D204" s="368"/>
      <c r="E204" s="368"/>
      <c r="F204" s="437">
        <v>522104.32</v>
      </c>
      <c r="G204" s="437">
        <v>557068.0622132624</v>
      </c>
      <c r="H204" s="437">
        <f>G204-F204</f>
        <v>34963.74221326242</v>
      </c>
    </row>
    <row r="205" spans="1:8" s="255" customFormat="1" ht="15.75" thickBot="1">
      <c r="A205" s="436">
        <f t="shared" si="2"/>
        <v>196</v>
      </c>
      <c r="B205" s="439"/>
      <c r="C205" s="368" t="s">
        <v>41</v>
      </c>
      <c r="D205" s="368"/>
      <c r="E205" s="368"/>
      <c r="F205" s="441">
        <v>15157028.249999998</v>
      </c>
      <c r="G205" s="441">
        <v>16163763.709950604</v>
      </c>
      <c r="H205" s="441">
        <f>G205-F205</f>
        <v>1006735.4599506054</v>
      </c>
    </row>
    <row r="206" spans="1:8" s="255" customFormat="1" ht="15.75" thickTop="1">
      <c r="A206" s="436">
        <f t="shared" si="2"/>
        <v>197</v>
      </c>
      <c r="B206" s="439">
        <v>922</v>
      </c>
      <c r="C206" s="368" t="s">
        <v>170</v>
      </c>
      <c r="D206" s="368"/>
      <c r="E206" s="368"/>
      <c r="F206" s="437"/>
      <c r="G206" s="437"/>
      <c r="H206" s="437"/>
    </row>
    <row r="207" spans="1:8" s="255" customFormat="1" ht="15">
      <c r="A207" s="436">
        <f t="shared" si="2"/>
        <v>198</v>
      </c>
      <c r="B207" s="439"/>
      <c r="C207" s="368" t="s">
        <v>40</v>
      </c>
      <c r="D207" s="368"/>
      <c r="E207" s="368"/>
      <c r="F207" s="437">
        <v>-3109906.27</v>
      </c>
      <c r="G207" s="437">
        <v>-3254030.484163952</v>
      </c>
      <c r="H207" s="437">
        <f>G207-F207</f>
        <v>-144124.21416395204</v>
      </c>
    </row>
    <row r="208" spans="1:8" s="255" customFormat="1" ht="15">
      <c r="A208" s="436">
        <f t="shared" si="2"/>
        <v>199</v>
      </c>
      <c r="B208" s="439"/>
      <c r="C208" s="368" t="s">
        <v>39</v>
      </c>
      <c r="D208" s="368"/>
      <c r="E208" s="368"/>
      <c r="F208" s="437">
        <v>-185608</v>
      </c>
      <c r="G208" s="437">
        <v>-194363.5673200835</v>
      </c>
      <c r="H208" s="437">
        <f>G208-F208</f>
        <v>-8755.5673200835</v>
      </c>
    </row>
    <row r="209" spans="1:8" s="255" customFormat="1" ht="15.75" thickBot="1">
      <c r="A209" s="436">
        <f t="shared" si="2"/>
        <v>200</v>
      </c>
      <c r="B209" s="439"/>
      <c r="C209" s="368" t="s">
        <v>41</v>
      </c>
      <c r="D209" s="368"/>
      <c r="E209" s="368"/>
      <c r="F209" s="441">
        <v>-3295514.27</v>
      </c>
      <c r="G209" s="441">
        <v>-3448394.0514840353</v>
      </c>
      <c r="H209" s="441">
        <f>G209-F209</f>
        <v>-152879.7814840353</v>
      </c>
    </row>
    <row r="210" spans="1:8" s="255" customFormat="1" ht="15.75" thickTop="1">
      <c r="A210" s="436">
        <f t="shared" si="2"/>
        <v>201</v>
      </c>
      <c r="B210" s="439">
        <v>923</v>
      </c>
      <c r="C210" s="368" t="s">
        <v>171</v>
      </c>
      <c r="D210" s="368"/>
      <c r="E210" s="368"/>
      <c r="F210" s="437"/>
      <c r="G210" s="437"/>
      <c r="H210" s="437"/>
    </row>
    <row r="211" spans="1:8" s="255" customFormat="1" ht="15">
      <c r="A211" s="436">
        <f aca="true" t="shared" si="3" ref="A211:A299">+A210+1</f>
        <v>202</v>
      </c>
      <c r="B211" s="439"/>
      <c r="C211" s="368" t="s">
        <v>40</v>
      </c>
      <c r="D211" s="368"/>
      <c r="E211" s="368"/>
      <c r="F211" s="437">
        <v>2462550.53</v>
      </c>
      <c r="G211" s="437">
        <v>2760410.962936339</v>
      </c>
      <c r="H211" s="437">
        <f>G211-F211</f>
        <v>297860.4329363392</v>
      </c>
    </row>
    <row r="212" spans="1:8" s="255" customFormat="1" ht="15">
      <c r="A212" s="436">
        <f t="shared" si="3"/>
        <v>203</v>
      </c>
      <c r="B212" s="439"/>
      <c r="C212" s="368" t="s">
        <v>39</v>
      </c>
      <c r="D212" s="368"/>
      <c r="E212" s="368"/>
      <c r="F212" s="437">
        <v>123733.01</v>
      </c>
      <c r="G212" s="437">
        <v>140346.93216890455</v>
      </c>
      <c r="H212" s="437">
        <f>G212-F212</f>
        <v>16613.92216890455</v>
      </c>
    </row>
    <row r="213" spans="1:8" s="255" customFormat="1" ht="15.75" thickBot="1">
      <c r="A213" s="436">
        <f t="shared" si="3"/>
        <v>204</v>
      </c>
      <c r="B213" s="439"/>
      <c r="C213" s="368" t="s">
        <v>41</v>
      </c>
      <c r="D213" s="368"/>
      <c r="E213" s="368"/>
      <c r="F213" s="441">
        <v>2586283.54</v>
      </c>
      <c r="G213" s="441">
        <v>2900757.8951052437</v>
      </c>
      <c r="H213" s="441">
        <f>G213-F213</f>
        <v>314474.3551052436</v>
      </c>
    </row>
    <row r="214" spans="1:8" s="255" customFormat="1" ht="15.75" thickTop="1">
      <c r="A214" s="436">
        <f t="shared" si="3"/>
        <v>205</v>
      </c>
      <c r="B214" s="439">
        <v>924</v>
      </c>
      <c r="C214" s="368" t="s">
        <v>172</v>
      </c>
      <c r="D214" s="368"/>
      <c r="E214" s="368"/>
      <c r="F214" s="437"/>
      <c r="G214" s="437"/>
      <c r="H214" s="437"/>
    </row>
    <row r="215" spans="1:8" s="255" customFormat="1" ht="15">
      <c r="A215" s="436">
        <f t="shared" si="3"/>
        <v>206</v>
      </c>
      <c r="B215" s="439"/>
      <c r="C215" s="368" t="s">
        <v>40</v>
      </c>
      <c r="D215" s="368"/>
      <c r="E215" s="368"/>
      <c r="F215" s="437">
        <v>1162741.82</v>
      </c>
      <c r="G215" s="437">
        <v>1223908.5398665045</v>
      </c>
      <c r="H215" s="437">
        <f>G215-F215</f>
        <v>61166.71986650443</v>
      </c>
    </row>
    <row r="216" spans="1:8" s="255" customFormat="1" ht="15">
      <c r="A216" s="436">
        <f t="shared" si="3"/>
        <v>207</v>
      </c>
      <c r="B216" s="439"/>
      <c r="C216" s="368" t="s">
        <v>39</v>
      </c>
      <c r="D216" s="368"/>
      <c r="E216" s="368"/>
      <c r="F216" s="437">
        <v>38765.87</v>
      </c>
      <c r="G216" s="437">
        <v>40459.77426777864</v>
      </c>
      <c r="H216" s="437">
        <f>G216-F216</f>
        <v>1693.9042677786347</v>
      </c>
    </row>
    <row r="217" spans="1:8" s="255" customFormat="1" ht="15.75" thickBot="1">
      <c r="A217" s="436">
        <f t="shared" si="3"/>
        <v>208</v>
      </c>
      <c r="B217" s="439"/>
      <c r="C217" s="368" t="s">
        <v>41</v>
      </c>
      <c r="D217" s="368"/>
      <c r="E217" s="368"/>
      <c r="F217" s="441">
        <v>1201507.69</v>
      </c>
      <c r="G217" s="441">
        <v>1264368.314134283</v>
      </c>
      <c r="H217" s="441">
        <f>G217-F217</f>
        <v>62860.62413428305</v>
      </c>
    </row>
    <row r="218" spans="1:8" s="255" customFormat="1" ht="15.75" thickTop="1">
      <c r="A218" s="436">
        <f t="shared" si="3"/>
        <v>209</v>
      </c>
      <c r="B218" s="439">
        <v>925</v>
      </c>
      <c r="C218" s="368" t="s">
        <v>173</v>
      </c>
      <c r="D218" s="368"/>
      <c r="E218" s="368"/>
      <c r="F218" s="437"/>
      <c r="G218" s="437"/>
      <c r="H218" s="437"/>
    </row>
    <row r="219" spans="1:8" s="255" customFormat="1" ht="15">
      <c r="A219" s="436">
        <f t="shared" si="3"/>
        <v>210</v>
      </c>
      <c r="B219" s="439"/>
      <c r="C219" s="368" t="s">
        <v>40</v>
      </c>
      <c r="D219" s="368"/>
      <c r="E219" s="368"/>
      <c r="F219" s="437">
        <v>33612.82</v>
      </c>
      <c r="G219" s="437">
        <v>42564.86926486564</v>
      </c>
      <c r="H219" s="437">
        <f>G219-F219</f>
        <v>8952.049264865644</v>
      </c>
    </row>
    <row r="220" spans="1:8" s="255" customFormat="1" ht="15">
      <c r="A220" s="436">
        <f t="shared" si="3"/>
        <v>211</v>
      </c>
      <c r="B220" s="439"/>
      <c r="C220" s="368" t="s">
        <v>39</v>
      </c>
      <c r="D220" s="368"/>
      <c r="E220" s="368"/>
      <c r="F220" s="437">
        <v>5047.41</v>
      </c>
      <c r="G220" s="437">
        <v>5789.753111581516</v>
      </c>
      <c r="H220" s="437">
        <f>G220-F220</f>
        <v>742.3431115815165</v>
      </c>
    </row>
    <row r="221" spans="1:8" s="255" customFormat="1" ht="15.75" thickBot="1">
      <c r="A221" s="436">
        <f t="shared" si="3"/>
        <v>212</v>
      </c>
      <c r="B221" s="439"/>
      <c r="C221" s="368" t="s">
        <v>41</v>
      </c>
      <c r="D221" s="368"/>
      <c r="E221" s="368"/>
      <c r="F221" s="441">
        <v>38660.23</v>
      </c>
      <c r="G221" s="441">
        <v>48354.62237644716</v>
      </c>
      <c r="H221" s="441">
        <f>G221-F221</f>
        <v>9694.392376447155</v>
      </c>
    </row>
    <row r="222" spans="1:8" s="255" customFormat="1" ht="15.75" thickTop="1">
      <c r="A222" s="436">
        <f t="shared" si="3"/>
        <v>213</v>
      </c>
      <c r="B222" s="439">
        <v>926</v>
      </c>
      <c r="C222" s="368" t="s">
        <v>174</v>
      </c>
      <c r="D222" s="368"/>
      <c r="E222" s="368"/>
      <c r="F222" s="437"/>
      <c r="G222" s="437"/>
      <c r="H222" s="437"/>
    </row>
    <row r="223" spans="1:8" s="255" customFormat="1" ht="15">
      <c r="A223" s="436">
        <f t="shared" si="3"/>
        <v>214</v>
      </c>
      <c r="B223" s="439"/>
      <c r="C223" s="368" t="s">
        <v>40</v>
      </c>
      <c r="D223" s="368"/>
      <c r="E223" s="368"/>
      <c r="F223" s="437">
        <v>932017</v>
      </c>
      <c r="G223" s="437">
        <v>1092733.0906192174</v>
      </c>
      <c r="H223" s="437">
        <f>G223-F223</f>
        <v>160716.09061921737</v>
      </c>
    </row>
    <row r="224" spans="1:8" s="255" customFormat="1" ht="15">
      <c r="A224" s="436">
        <f t="shared" si="3"/>
        <v>215</v>
      </c>
      <c r="B224" s="439"/>
      <c r="C224" s="368" t="s">
        <v>39</v>
      </c>
      <c r="D224" s="368"/>
      <c r="E224" s="368"/>
      <c r="F224" s="437">
        <v>131167.77</v>
      </c>
      <c r="G224" s="437">
        <v>141843.41656635707</v>
      </c>
      <c r="H224" s="437">
        <f>G224-F224</f>
        <v>10675.646566357085</v>
      </c>
    </row>
    <row r="225" spans="1:8" s="255" customFormat="1" ht="15.75" thickBot="1">
      <c r="A225" s="436">
        <f t="shared" si="3"/>
        <v>216</v>
      </c>
      <c r="B225" s="439"/>
      <c r="C225" s="368" t="s">
        <v>41</v>
      </c>
      <c r="D225" s="368"/>
      <c r="E225" s="368"/>
      <c r="F225" s="441">
        <v>1063184.77</v>
      </c>
      <c r="G225" s="441">
        <v>1234576.5071855744</v>
      </c>
      <c r="H225" s="441">
        <f>G225-F225</f>
        <v>171391.73718557437</v>
      </c>
    </row>
    <row r="226" spans="1:8" s="255" customFormat="1" ht="15.75" thickTop="1">
      <c r="A226" s="436">
        <f t="shared" si="3"/>
        <v>217</v>
      </c>
      <c r="B226" s="439" t="s">
        <v>175</v>
      </c>
      <c r="C226" s="368" t="s">
        <v>176</v>
      </c>
      <c r="D226" s="368"/>
      <c r="E226" s="368"/>
      <c r="F226" s="437"/>
      <c r="G226" s="437"/>
      <c r="H226" s="437"/>
    </row>
    <row r="227" spans="1:8" s="255" customFormat="1" ht="15">
      <c r="A227" s="436">
        <f t="shared" si="3"/>
        <v>218</v>
      </c>
      <c r="B227" s="439"/>
      <c r="C227" s="368" t="s">
        <v>40</v>
      </c>
      <c r="D227" s="368"/>
      <c r="E227" s="368"/>
      <c r="F227" s="437">
        <v>0</v>
      </c>
      <c r="G227" s="437">
        <v>0</v>
      </c>
      <c r="H227" s="437">
        <f>G227-F227</f>
        <v>0</v>
      </c>
    </row>
    <row r="228" spans="1:8" s="255" customFormat="1" ht="15">
      <c r="A228" s="436">
        <f t="shared" si="3"/>
        <v>219</v>
      </c>
      <c r="B228" s="439"/>
      <c r="C228" s="368" t="s">
        <v>39</v>
      </c>
      <c r="D228" s="368"/>
      <c r="E228" s="368"/>
      <c r="F228" s="437">
        <v>0</v>
      </c>
      <c r="G228" s="437">
        <v>0</v>
      </c>
      <c r="H228" s="437">
        <f>G228-F228</f>
        <v>0</v>
      </c>
    </row>
    <row r="229" spans="1:8" s="255" customFormat="1" ht="15.75" thickBot="1">
      <c r="A229" s="436">
        <f t="shared" si="3"/>
        <v>220</v>
      </c>
      <c r="B229" s="439"/>
      <c r="C229" s="368" t="s">
        <v>41</v>
      </c>
      <c r="D229" s="368"/>
      <c r="E229" s="368"/>
      <c r="F229" s="441">
        <v>0</v>
      </c>
      <c r="G229" s="441">
        <v>0</v>
      </c>
      <c r="H229" s="441">
        <f>G229-F229</f>
        <v>0</v>
      </c>
    </row>
    <row r="230" spans="1:8" s="255" customFormat="1" ht="15.75" thickTop="1">
      <c r="A230" s="436">
        <f t="shared" si="3"/>
        <v>221</v>
      </c>
      <c r="B230" s="439">
        <v>9301</v>
      </c>
      <c r="C230" s="368" t="s">
        <v>177</v>
      </c>
      <c r="D230" s="368"/>
      <c r="E230" s="368"/>
      <c r="F230" s="437"/>
      <c r="G230" s="437"/>
      <c r="H230" s="437"/>
    </row>
    <row r="231" spans="1:8" s="255" customFormat="1" ht="15">
      <c r="A231" s="436">
        <f t="shared" si="3"/>
        <v>222</v>
      </c>
      <c r="B231" s="439"/>
      <c r="C231" s="368" t="s">
        <v>40</v>
      </c>
      <c r="D231" s="368"/>
      <c r="E231" s="368"/>
      <c r="F231" s="437">
        <v>0</v>
      </c>
      <c r="G231" s="437">
        <v>0</v>
      </c>
      <c r="H231" s="437">
        <f>G231-F231</f>
        <v>0</v>
      </c>
    </row>
    <row r="232" spans="1:8" s="255" customFormat="1" ht="15">
      <c r="A232" s="436">
        <f t="shared" si="3"/>
        <v>223</v>
      </c>
      <c r="B232" s="439"/>
      <c r="C232" s="368" t="s">
        <v>39</v>
      </c>
      <c r="D232" s="368"/>
      <c r="E232" s="368"/>
      <c r="F232" s="437">
        <v>0</v>
      </c>
      <c r="G232" s="437">
        <v>0</v>
      </c>
      <c r="H232" s="437">
        <f>G232-F232</f>
        <v>0</v>
      </c>
    </row>
    <row r="233" spans="1:8" s="255" customFormat="1" ht="15.75" thickBot="1">
      <c r="A233" s="436">
        <f t="shared" si="3"/>
        <v>224</v>
      </c>
      <c r="B233" s="439"/>
      <c r="C233" s="368" t="s">
        <v>41</v>
      </c>
      <c r="D233" s="368"/>
      <c r="E233" s="368"/>
      <c r="F233" s="441">
        <v>0</v>
      </c>
      <c r="G233" s="441">
        <v>0</v>
      </c>
      <c r="H233" s="441">
        <f>G233-F233</f>
        <v>0</v>
      </c>
    </row>
    <row r="234" spans="1:8" s="255" customFormat="1" ht="15.75" thickTop="1">
      <c r="A234" s="436">
        <f t="shared" si="3"/>
        <v>225</v>
      </c>
      <c r="B234" s="439">
        <v>9302</v>
      </c>
      <c r="C234" s="368" t="s">
        <v>178</v>
      </c>
      <c r="D234" s="368"/>
      <c r="E234" s="368"/>
      <c r="F234" s="437"/>
      <c r="G234" s="437"/>
      <c r="H234" s="437"/>
    </row>
    <row r="235" spans="1:8" s="255" customFormat="1" ht="15">
      <c r="A235" s="436">
        <f t="shared" si="3"/>
        <v>226</v>
      </c>
      <c r="B235" s="439"/>
      <c r="C235" s="368" t="s">
        <v>40</v>
      </c>
      <c r="D235" s="368"/>
      <c r="E235" s="368"/>
      <c r="F235" s="437">
        <v>2267024.53</v>
      </c>
      <c r="G235" s="437">
        <v>2471748.533203468</v>
      </c>
      <c r="H235" s="437">
        <f>G235-F235</f>
        <v>204724.0032034684</v>
      </c>
    </row>
    <row r="236" spans="1:8" s="255" customFormat="1" ht="15">
      <c r="A236" s="436">
        <f t="shared" si="3"/>
        <v>227</v>
      </c>
      <c r="B236" s="439"/>
      <c r="C236" s="368" t="s">
        <v>39</v>
      </c>
      <c r="D236" s="368"/>
      <c r="E236" s="368"/>
      <c r="F236" s="437">
        <v>74231.61</v>
      </c>
      <c r="G236" s="437">
        <v>81710.6910780455</v>
      </c>
      <c r="H236" s="437">
        <f>G236-F236</f>
        <v>7479.081078045492</v>
      </c>
    </row>
    <row r="237" spans="1:8" s="255" customFormat="1" ht="15.75" thickBot="1">
      <c r="A237" s="436">
        <f t="shared" si="3"/>
        <v>228</v>
      </c>
      <c r="B237" s="439"/>
      <c r="C237" s="368" t="s">
        <v>41</v>
      </c>
      <c r="D237" s="368"/>
      <c r="E237" s="368"/>
      <c r="F237" s="441">
        <v>2341256.14</v>
      </c>
      <c r="G237" s="441">
        <v>2553459.2242815136</v>
      </c>
      <c r="H237" s="441">
        <f>G237-F237</f>
        <v>212203.08428151347</v>
      </c>
    </row>
    <row r="238" spans="1:8" s="255" customFormat="1" ht="15.75" thickTop="1">
      <c r="A238" s="436">
        <f t="shared" si="3"/>
        <v>229</v>
      </c>
      <c r="B238" s="439">
        <v>931</v>
      </c>
      <c r="C238" s="368" t="s">
        <v>135</v>
      </c>
      <c r="D238" s="368"/>
      <c r="E238" s="368"/>
      <c r="F238" s="437"/>
      <c r="G238" s="437"/>
      <c r="H238" s="437"/>
    </row>
    <row r="239" spans="1:8" s="255" customFormat="1" ht="15">
      <c r="A239" s="436">
        <f t="shared" si="3"/>
        <v>230</v>
      </c>
      <c r="B239" s="439"/>
      <c r="C239" s="368" t="s">
        <v>40</v>
      </c>
      <c r="D239" s="368"/>
      <c r="E239" s="368"/>
      <c r="F239" s="437">
        <v>1200855.45</v>
      </c>
      <c r="G239" s="437">
        <v>970052.368435247</v>
      </c>
      <c r="H239" s="437">
        <f>G239-F239</f>
        <v>-230803.08156475297</v>
      </c>
    </row>
    <row r="240" spans="1:8" s="255" customFormat="1" ht="15">
      <c r="A240" s="436">
        <f t="shared" si="3"/>
        <v>231</v>
      </c>
      <c r="B240" s="439"/>
      <c r="C240" s="368" t="s">
        <v>39</v>
      </c>
      <c r="D240" s="368"/>
      <c r="E240" s="368"/>
      <c r="F240" s="437">
        <v>40214.75</v>
      </c>
      <c r="G240" s="437">
        <v>32067.830834738434</v>
      </c>
      <c r="H240" s="437">
        <f>G240-F240</f>
        <v>-8146.919165261566</v>
      </c>
    </row>
    <row r="241" spans="1:8" s="255" customFormat="1" ht="15.75" thickBot="1">
      <c r="A241" s="436">
        <f t="shared" si="3"/>
        <v>232</v>
      </c>
      <c r="B241" s="439"/>
      <c r="C241" s="368" t="s">
        <v>41</v>
      </c>
      <c r="D241" s="368"/>
      <c r="E241" s="368"/>
      <c r="F241" s="441">
        <v>1241070.2</v>
      </c>
      <c r="G241" s="441">
        <v>1002120.1992699854</v>
      </c>
      <c r="H241" s="441">
        <f>G241-F241</f>
        <v>-238950.00073001452</v>
      </c>
    </row>
    <row r="242" spans="1:8" s="255" customFormat="1" ht="15.75" thickTop="1">
      <c r="A242" s="436">
        <f t="shared" si="3"/>
        <v>233</v>
      </c>
      <c r="B242" s="439" t="s">
        <v>179</v>
      </c>
      <c r="C242" s="368" t="s">
        <v>180</v>
      </c>
      <c r="D242" s="368"/>
      <c r="E242" s="368"/>
      <c r="F242" s="437"/>
      <c r="G242" s="437"/>
      <c r="H242" s="437"/>
    </row>
    <row r="243" spans="1:8" s="255" customFormat="1" ht="15">
      <c r="A243" s="436">
        <f t="shared" si="3"/>
        <v>234</v>
      </c>
      <c r="B243" s="439"/>
      <c r="C243" s="368" t="s">
        <v>40</v>
      </c>
      <c r="D243" s="368"/>
      <c r="E243" s="368"/>
      <c r="F243" s="437">
        <v>0</v>
      </c>
      <c r="G243" s="437">
        <v>0</v>
      </c>
      <c r="H243" s="437">
        <f>G243-F243</f>
        <v>0</v>
      </c>
    </row>
    <row r="244" spans="1:8" s="255" customFormat="1" ht="15">
      <c r="A244" s="436">
        <f t="shared" si="3"/>
        <v>235</v>
      </c>
      <c r="B244" s="439"/>
      <c r="C244" s="368" t="s">
        <v>39</v>
      </c>
      <c r="D244" s="368"/>
      <c r="E244" s="368"/>
      <c r="F244" s="437">
        <v>0</v>
      </c>
      <c r="G244" s="437">
        <v>0</v>
      </c>
      <c r="H244" s="437">
        <f>G244-F244</f>
        <v>0</v>
      </c>
    </row>
    <row r="245" spans="1:8" s="255" customFormat="1" ht="15.75" thickBot="1">
      <c r="A245" s="436">
        <f t="shared" si="3"/>
        <v>236</v>
      </c>
      <c r="B245" s="439"/>
      <c r="C245" s="368" t="s">
        <v>41</v>
      </c>
      <c r="D245" s="368"/>
      <c r="E245" s="368"/>
      <c r="F245" s="441">
        <v>0</v>
      </c>
      <c r="G245" s="441">
        <v>0</v>
      </c>
      <c r="H245" s="441">
        <f>G245-F245</f>
        <v>0</v>
      </c>
    </row>
    <row r="246" spans="1:8" s="255" customFormat="1" ht="15.75" thickTop="1">
      <c r="A246" s="436">
        <f t="shared" si="3"/>
        <v>237</v>
      </c>
      <c r="B246" s="438"/>
      <c r="C246" s="368"/>
      <c r="D246" s="368"/>
      <c r="E246" s="368"/>
      <c r="F246" s="437"/>
      <c r="G246" s="437"/>
      <c r="H246" s="437"/>
    </row>
    <row r="247" spans="1:8" s="255" customFormat="1" ht="15.75">
      <c r="A247" s="436">
        <f t="shared" si="3"/>
        <v>238</v>
      </c>
      <c r="B247" s="408" t="s">
        <v>181</v>
      </c>
      <c r="C247" s="242"/>
      <c r="D247" s="368"/>
      <c r="E247" s="368"/>
      <c r="F247" s="437"/>
      <c r="G247" s="437"/>
      <c r="H247" s="437"/>
    </row>
    <row r="248" spans="1:8" s="255" customFormat="1" ht="15">
      <c r="A248" s="436">
        <f t="shared" si="3"/>
        <v>239</v>
      </c>
      <c r="B248" s="438"/>
      <c r="C248" s="447" t="s">
        <v>165</v>
      </c>
      <c r="D248" s="368"/>
      <c r="E248" s="368"/>
      <c r="F248" s="437">
        <f aca="true" t="shared" si="4" ref="F248:H249">F243+F239+F235+F231+F227+F223+F219+F215+F211+F207+F203+F199</f>
        <v>42111149.080000006</v>
      </c>
      <c r="G248" s="437">
        <v>46357788.3235695</v>
      </c>
      <c r="H248" s="437">
        <f t="shared" si="4"/>
        <v>2092186.0506749798</v>
      </c>
    </row>
    <row r="249" spans="1:8" s="255" customFormat="1" ht="15">
      <c r="A249" s="436">
        <f t="shared" si="3"/>
        <v>240</v>
      </c>
      <c r="B249" s="438"/>
      <c r="C249" s="447" t="s">
        <v>166</v>
      </c>
      <c r="D249" s="368"/>
      <c r="E249" s="368"/>
      <c r="F249" s="437">
        <f t="shared" si="4"/>
        <v>1988096.31</v>
      </c>
      <c r="G249" s="437">
        <v>44203335.13067499</v>
      </c>
      <c r="H249" s="437">
        <f t="shared" si="4"/>
        <v>166356.88289450362</v>
      </c>
    </row>
    <row r="250" spans="1:8" s="255" customFormat="1" ht="16.5" thickBot="1">
      <c r="A250" s="436">
        <f t="shared" si="3"/>
        <v>241</v>
      </c>
      <c r="B250" s="438"/>
      <c r="C250" s="408" t="s">
        <v>181</v>
      </c>
      <c r="D250" s="368"/>
      <c r="E250" s="368"/>
      <c r="F250" s="448">
        <f>SUM(F248:F249)</f>
        <v>44099245.39000001</v>
      </c>
      <c r="G250" s="448">
        <v>2154453.1928945035</v>
      </c>
      <c r="H250" s="448">
        <f>SUM(H248:H249)</f>
        <v>2258542.9335694835</v>
      </c>
    </row>
    <row r="251" spans="1:8" s="255" customFormat="1" ht="15.75">
      <c r="A251" s="436">
        <f t="shared" si="3"/>
        <v>242</v>
      </c>
      <c r="B251" s="438"/>
      <c r="C251" s="408" t="s">
        <v>182</v>
      </c>
      <c r="D251" s="368"/>
      <c r="E251" s="368"/>
      <c r="F251" s="437">
        <f>+F250+F194+F166+F123+F20</f>
        <v>115129168.78000002</v>
      </c>
      <c r="G251" s="437">
        <v>123801068.09931073</v>
      </c>
      <c r="H251" s="437">
        <f>+H250+H194+H166+H123+H20</f>
        <v>8671899.319310715</v>
      </c>
    </row>
    <row r="252" spans="1:8" s="255" customFormat="1" ht="15.75" thickBot="1">
      <c r="A252" s="436">
        <f t="shared" si="3"/>
        <v>243</v>
      </c>
      <c r="B252" s="428"/>
      <c r="C252" s="428"/>
      <c r="D252" s="428"/>
      <c r="E252" s="428"/>
      <c r="F252" s="449"/>
      <c r="G252" s="449"/>
      <c r="H252" s="449"/>
    </row>
    <row r="253" spans="1:8" s="255" customFormat="1" ht="15.75">
      <c r="A253" s="436">
        <f t="shared" si="3"/>
        <v>244</v>
      </c>
      <c r="B253" s="450" t="s">
        <v>183</v>
      </c>
      <c r="F253" s="451"/>
      <c r="G253" s="451"/>
      <c r="H253" s="452"/>
    </row>
    <row r="254" spans="1:8" s="255" customFormat="1" ht="15.75">
      <c r="A254" s="436">
        <f t="shared" si="3"/>
        <v>245</v>
      </c>
      <c r="B254" s="438"/>
      <c r="C254" s="408"/>
      <c r="D254" s="368"/>
      <c r="E254" s="368"/>
      <c r="F254" s="437"/>
      <c r="G254" s="437"/>
      <c r="H254" s="437"/>
    </row>
    <row r="255" spans="1:8" s="255" customFormat="1" ht="15">
      <c r="A255" s="436">
        <f t="shared" si="3"/>
        <v>246</v>
      </c>
      <c r="B255" s="439">
        <v>403</v>
      </c>
      <c r="C255" s="368" t="s">
        <v>184</v>
      </c>
      <c r="D255" s="368"/>
      <c r="E255" s="368"/>
      <c r="F255" s="453"/>
      <c r="G255" s="453"/>
      <c r="H255" s="454"/>
    </row>
    <row r="256" spans="1:8" s="255" customFormat="1" ht="15">
      <c r="A256" s="436">
        <f t="shared" si="3"/>
        <v>247</v>
      </c>
      <c r="B256" s="439"/>
      <c r="C256" s="368"/>
      <c r="D256" s="368" t="s">
        <v>88</v>
      </c>
      <c r="E256" s="368"/>
      <c r="F256" s="437">
        <v>1058049.87</v>
      </c>
      <c r="G256" s="437">
        <v>886956.4743931164</v>
      </c>
      <c r="H256" s="437">
        <f>G256-F256</f>
        <v>-171093.39560688369</v>
      </c>
    </row>
    <row r="257" spans="1:8" s="255" customFormat="1" ht="15">
      <c r="A257" s="436">
        <f t="shared" si="3"/>
        <v>248</v>
      </c>
      <c r="B257" s="439"/>
      <c r="C257" s="368"/>
      <c r="D257" s="368" t="s">
        <v>18</v>
      </c>
      <c r="E257" s="368"/>
      <c r="F257" s="437">
        <v>1205512.82</v>
      </c>
      <c r="G257" s="437">
        <v>1287220.4242820877</v>
      </c>
      <c r="H257" s="437">
        <f>G257-F257</f>
        <v>81707.60428208765</v>
      </c>
    </row>
    <row r="258" spans="1:8" s="255" customFormat="1" ht="15">
      <c r="A258" s="436">
        <f t="shared" si="3"/>
        <v>249</v>
      </c>
      <c r="B258" s="439"/>
      <c r="C258" s="368"/>
      <c r="D258" s="368" t="s">
        <v>19</v>
      </c>
      <c r="E258" s="368"/>
      <c r="F258" s="437">
        <v>29208909.029999994</v>
      </c>
      <c r="G258" s="437">
        <v>34082282.19123878</v>
      </c>
      <c r="H258" s="437">
        <f>G258-F258</f>
        <v>4873373.16123879</v>
      </c>
    </row>
    <row r="259" spans="1:8" s="255" customFormat="1" ht="15">
      <c r="A259" s="436">
        <f t="shared" si="3"/>
        <v>250</v>
      </c>
      <c r="B259" s="439"/>
      <c r="C259" s="368"/>
      <c r="D259" s="368" t="s">
        <v>71</v>
      </c>
      <c r="E259" s="368"/>
      <c r="F259" s="437">
        <v>6286803.73</v>
      </c>
      <c r="G259" s="437">
        <v>7358076.562776176</v>
      </c>
      <c r="H259" s="437">
        <f>G259-F259</f>
        <v>1071272.8327761758</v>
      </c>
    </row>
    <row r="260" spans="1:8" s="255" customFormat="1" ht="15">
      <c r="A260" s="436">
        <f t="shared" si="3"/>
        <v>251</v>
      </c>
      <c r="B260" s="439"/>
      <c r="C260" s="368"/>
      <c r="D260" s="368" t="s">
        <v>185</v>
      </c>
      <c r="E260" s="368"/>
      <c r="F260" s="445">
        <f>SUM(F256:F259)</f>
        <v>37759275.449999996</v>
      </c>
      <c r="G260" s="445">
        <v>43614535.652690165</v>
      </c>
      <c r="H260" s="445">
        <f>SUM(H256:H259)</f>
        <v>5855260.202690169</v>
      </c>
    </row>
    <row r="261" spans="1:8" s="255" customFormat="1" ht="15">
      <c r="A261" s="436">
        <f t="shared" si="3"/>
        <v>252</v>
      </c>
      <c r="B261" s="439"/>
      <c r="C261" s="368"/>
      <c r="D261" s="368"/>
      <c r="E261" s="368"/>
      <c r="F261" s="437"/>
      <c r="G261" s="437"/>
      <c r="H261" s="437"/>
    </row>
    <row r="262" spans="1:8" s="255" customFormat="1" ht="15">
      <c r="A262" s="436">
        <f t="shared" si="3"/>
        <v>253</v>
      </c>
      <c r="B262" s="439">
        <v>404</v>
      </c>
      <c r="C262" s="368" t="s">
        <v>186</v>
      </c>
      <c r="D262" s="368"/>
      <c r="E262" s="368"/>
      <c r="F262" s="437"/>
      <c r="G262" s="437"/>
      <c r="H262" s="437"/>
    </row>
    <row r="263" spans="1:8" s="255" customFormat="1" ht="15">
      <c r="A263" s="436">
        <f t="shared" si="3"/>
        <v>254</v>
      </c>
      <c r="B263" s="439"/>
      <c r="C263" s="368"/>
      <c r="D263" s="368" t="s">
        <v>88</v>
      </c>
      <c r="E263" s="368"/>
      <c r="F263" s="437">
        <v>25213.97</v>
      </c>
      <c r="G263" s="437">
        <v>19786.347309819128</v>
      </c>
      <c r="H263" s="437">
        <f>G263-F263</f>
        <v>-5427.622690180873</v>
      </c>
    </row>
    <row r="264" spans="1:8" s="255" customFormat="1" ht="15">
      <c r="A264" s="436">
        <f t="shared" si="3"/>
        <v>255</v>
      </c>
      <c r="B264" s="439"/>
      <c r="C264" s="368"/>
      <c r="D264" s="368" t="s">
        <v>18</v>
      </c>
      <c r="E264" s="368"/>
      <c r="F264" s="437">
        <v>0</v>
      </c>
      <c r="G264" s="437">
        <v>0</v>
      </c>
      <c r="H264" s="437">
        <f>G264-F264</f>
        <v>0</v>
      </c>
    </row>
    <row r="265" spans="1:8" s="255" customFormat="1" ht="15">
      <c r="A265" s="436">
        <f t="shared" si="3"/>
        <v>256</v>
      </c>
      <c r="B265" s="439"/>
      <c r="C265" s="368"/>
      <c r="D265" s="368" t="s">
        <v>19</v>
      </c>
      <c r="E265" s="368"/>
      <c r="F265" s="437">
        <v>0</v>
      </c>
      <c r="G265" s="437">
        <v>0</v>
      </c>
      <c r="H265" s="437">
        <f>G265-F265</f>
        <v>0</v>
      </c>
    </row>
    <row r="266" spans="1:8" s="255" customFormat="1" ht="15">
      <c r="A266" s="436">
        <f t="shared" si="3"/>
        <v>257</v>
      </c>
      <c r="B266" s="439"/>
      <c r="C266" s="368"/>
      <c r="D266" s="368" t="s">
        <v>71</v>
      </c>
      <c r="E266" s="368"/>
      <c r="F266" s="437">
        <v>0</v>
      </c>
      <c r="G266" s="437">
        <v>0</v>
      </c>
      <c r="H266" s="437">
        <f>G266-F266</f>
        <v>0</v>
      </c>
    </row>
    <row r="267" spans="1:8" s="255" customFormat="1" ht="15">
      <c r="A267" s="436">
        <f t="shared" si="3"/>
        <v>258</v>
      </c>
      <c r="B267" s="439"/>
      <c r="C267" s="368"/>
      <c r="D267" s="368" t="s">
        <v>187</v>
      </c>
      <c r="E267" s="368"/>
      <c r="F267" s="445">
        <f>SUM(F263:F266)</f>
        <v>25213.97</v>
      </c>
      <c r="G267" s="445">
        <v>19786.347309819128</v>
      </c>
      <c r="H267" s="445">
        <f>SUM(H263:H266)</f>
        <v>-5427.622690180873</v>
      </c>
    </row>
    <row r="268" spans="1:8" s="255" customFormat="1" ht="15.75" thickBot="1">
      <c r="A268" s="436">
        <f t="shared" si="3"/>
        <v>259</v>
      </c>
      <c r="B268" s="439"/>
      <c r="C268" s="368"/>
      <c r="D268" s="368"/>
      <c r="E268" s="368"/>
      <c r="F268" s="443"/>
      <c r="G268" s="443"/>
      <c r="H268" s="443"/>
    </row>
    <row r="269" spans="1:8" s="255" customFormat="1" ht="15.75">
      <c r="A269" s="436">
        <f t="shared" si="3"/>
        <v>260</v>
      </c>
      <c r="B269" s="439"/>
      <c r="C269" s="408" t="s">
        <v>188</v>
      </c>
      <c r="D269" s="368"/>
      <c r="E269" s="368"/>
      <c r="F269" s="437">
        <f>F267+F260</f>
        <v>37784489.419999994</v>
      </c>
      <c r="G269" s="437">
        <v>43634321.999999985</v>
      </c>
      <c r="H269" s="437">
        <f>H267+H260</f>
        <v>5849832.579999988</v>
      </c>
    </row>
    <row r="270" spans="1:8" s="255" customFormat="1" ht="15">
      <c r="A270" s="436">
        <f t="shared" si="3"/>
        <v>261</v>
      </c>
      <c r="B270" s="439"/>
      <c r="C270" s="368"/>
      <c r="D270" s="368"/>
      <c r="E270" s="368"/>
      <c r="F270" s="437"/>
      <c r="G270" s="437"/>
      <c r="H270" s="437"/>
    </row>
    <row r="271" spans="1:8" s="255" customFormat="1" ht="15.75">
      <c r="A271" s="436">
        <f t="shared" si="3"/>
        <v>262</v>
      </c>
      <c r="B271" s="455" t="s">
        <v>189</v>
      </c>
      <c r="C271" s="368"/>
      <c r="D271" s="368"/>
      <c r="E271" s="368"/>
      <c r="F271" s="437"/>
      <c r="G271" s="437"/>
      <c r="H271" s="437"/>
    </row>
    <row r="272" spans="1:8" s="255" customFormat="1" ht="15">
      <c r="A272" s="436">
        <f t="shared" si="3"/>
        <v>263</v>
      </c>
      <c r="B272" s="439">
        <v>408</v>
      </c>
      <c r="C272" s="368" t="s">
        <v>190</v>
      </c>
      <c r="D272" s="368"/>
      <c r="E272" s="368"/>
      <c r="F272" s="437"/>
      <c r="G272" s="437"/>
      <c r="H272" s="437"/>
    </row>
    <row r="273" spans="1:8" s="255" customFormat="1" ht="15">
      <c r="A273" s="436">
        <f t="shared" si="3"/>
        <v>264</v>
      </c>
      <c r="B273" s="438"/>
      <c r="C273" s="368"/>
      <c r="D273" s="368" t="s">
        <v>88</v>
      </c>
      <c r="E273" s="368"/>
      <c r="F273" s="437">
        <v>0</v>
      </c>
      <c r="G273" s="437">
        <v>0</v>
      </c>
      <c r="H273" s="437">
        <f>G273-F273</f>
        <v>0</v>
      </c>
    </row>
    <row r="274" spans="1:8" s="255" customFormat="1" ht="15">
      <c r="A274" s="436">
        <f t="shared" si="3"/>
        <v>265</v>
      </c>
      <c r="B274" s="438"/>
      <c r="C274" s="368"/>
      <c r="D274" s="368" t="s">
        <v>18</v>
      </c>
      <c r="E274" s="368"/>
      <c r="F274" s="437">
        <v>325690.03</v>
      </c>
      <c r="G274" s="437">
        <v>255394.11453113114</v>
      </c>
      <c r="H274" s="437">
        <f>G274-F274</f>
        <v>-70295.91546886889</v>
      </c>
    </row>
    <row r="275" spans="1:8" s="255" customFormat="1" ht="15">
      <c r="A275" s="436">
        <f t="shared" si="3"/>
        <v>266</v>
      </c>
      <c r="B275" s="438"/>
      <c r="C275" s="368"/>
      <c r="D275" s="368" t="s">
        <v>19</v>
      </c>
      <c r="E275" s="368"/>
      <c r="F275" s="437">
        <v>8933683.280000001</v>
      </c>
      <c r="G275" s="437">
        <v>9018310.833474107</v>
      </c>
      <c r="H275" s="437">
        <f>G275-F275</f>
        <v>84627.5534741059</v>
      </c>
    </row>
    <row r="276" spans="1:8" s="255" customFormat="1" ht="15">
      <c r="A276" s="436">
        <f t="shared" si="3"/>
        <v>267</v>
      </c>
      <c r="B276" s="438"/>
      <c r="C276" s="368"/>
      <c r="D276" s="368" t="s">
        <v>71</v>
      </c>
      <c r="E276" s="368"/>
      <c r="F276" s="446">
        <v>2239107.95</v>
      </c>
      <c r="G276" s="446">
        <v>3489085.0519947605</v>
      </c>
      <c r="H276" s="446">
        <f>G276-F276</f>
        <v>1249977.1019947603</v>
      </c>
    </row>
    <row r="277" spans="1:11" s="255" customFormat="1" ht="15">
      <c r="A277" s="436">
        <f t="shared" si="3"/>
        <v>268</v>
      </c>
      <c r="B277" s="438"/>
      <c r="C277" s="368"/>
      <c r="D277" s="368" t="s">
        <v>191</v>
      </c>
      <c r="E277" s="368"/>
      <c r="F277" s="437">
        <f>SUM(F273:F276)</f>
        <v>11498481.260000002</v>
      </c>
      <c r="G277" s="437">
        <v>12762790</v>
      </c>
      <c r="H277" s="437">
        <f>SUM(H273:H276)</f>
        <v>1264308.7399999974</v>
      </c>
      <c r="K277" s="440"/>
    </row>
    <row r="278" spans="1:8" s="255" customFormat="1" ht="15">
      <c r="A278" s="436">
        <f t="shared" si="3"/>
        <v>269</v>
      </c>
      <c r="B278" s="438"/>
      <c r="C278" s="368"/>
      <c r="D278" s="368"/>
      <c r="E278" s="368"/>
      <c r="F278" s="437"/>
      <c r="G278" s="437"/>
      <c r="H278" s="437"/>
    </row>
    <row r="279" spans="1:9" s="255" customFormat="1" ht="15">
      <c r="A279" s="436">
        <f t="shared" si="3"/>
        <v>270</v>
      </c>
      <c r="B279" s="439">
        <v>4090</v>
      </c>
      <c r="C279" s="368" t="s">
        <v>192</v>
      </c>
      <c r="D279" s="368"/>
      <c r="E279" s="368"/>
      <c r="F279" s="437"/>
      <c r="G279" s="437"/>
      <c r="H279" s="437">
        <v>-6004820.426706121</v>
      </c>
      <c r="I279" s="255" t="s">
        <v>420</v>
      </c>
    </row>
    <row r="280" spans="1:11" s="255" customFormat="1" ht="15">
      <c r="A280" s="436">
        <f t="shared" si="3"/>
        <v>271</v>
      </c>
      <c r="B280" s="439"/>
      <c r="C280" s="368"/>
      <c r="D280" s="368"/>
      <c r="E280" s="368"/>
      <c r="F280" s="437"/>
      <c r="G280" s="437"/>
      <c r="H280" s="437"/>
      <c r="K280" s="440"/>
    </row>
    <row r="281" spans="1:8" s="255" customFormat="1" ht="15">
      <c r="A281" s="436">
        <f t="shared" si="3"/>
        <v>272</v>
      </c>
      <c r="B281" s="439">
        <v>4091</v>
      </c>
      <c r="C281" s="368" t="s">
        <v>193</v>
      </c>
      <c r="D281" s="368"/>
      <c r="E281" s="368"/>
      <c r="F281" s="437"/>
      <c r="G281" s="437"/>
      <c r="H281" s="437">
        <f>G281-F281</f>
        <v>0</v>
      </c>
    </row>
    <row r="282" spans="1:8" s="255" customFormat="1" ht="15">
      <c r="A282" s="436">
        <f t="shared" si="3"/>
        <v>273</v>
      </c>
      <c r="B282" s="439"/>
      <c r="C282" s="368"/>
      <c r="D282" s="368"/>
      <c r="E282" s="368"/>
      <c r="F282" s="437"/>
      <c r="G282" s="437"/>
      <c r="H282" s="437"/>
    </row>
    <row r="283" spans="1:8" s="255" customFormat="1" ht="15">
      <c r="A283" s="436">
        <f t="shared" si="3"/>
        <v>274</v>
      </c>
      <c r="B283" s="439">
        <v>4101</v>
      </c>
      <c r="C283" s="368" t="s">
        <v>194</v>
      </c>
      <c r="D283" s="368"/>
      <c r="E283" s="368"/>
      <c r="F283" s="437"/>
      <c r="G283" s="437"/>
      <c r="H283" s="437">
        <f aca="true" t="shared" si="5" ref="H283:H291">G283-F283</f>
        <v>0</v>
      </c>
    </row>
    <row r="284" spans="1:8" s="255" customFormat="1" ht="15">
      <c r="A284" s="436">
        <f t="shared" si="3"/>
        <v>275</v>
      </c>
      <c r="B284" s="439"/>
      <c r="C284" s="368"/>
      <c r="D284" s="368"/>
      <c r="E284" s="368"/>
      <c r="F284" s="437"/>
      <c r="G284" s="437"/>
      <c r="H284" s="437"/>
    </row>
    <row r="285" spans="1:8" s="255" customFormat="1" ht="15">
      <c r="A285" s="436">
        <f t="shared" si="3"/>
        <v>276</v>
      </c>
      <c r="B285" s="439">
        <v>4111</v>
      </c>
      <c r="C285" s="368" t="s">
        <v>195</v>
      </c>
      <c r="D285" s="368"/>
      <c r="E285" s="368"/>
      <c r="F285" s="437"/>
      <c r="G285" s="437"/>
      <c r="H285" s="437">
        <f t="shared" si="5"/>
        <v>0</v>
      </c>
    </row>
    <row r="286" spans="1:8" s="255" customFormat="1" ht="15">
      <c r="A286" s="436">
        <f t="shared" si="3"/>
        <v>277</v>
      </c>
      <c r="B286" s="439"/>
      <c r="C286" s="368"/>
      <c r="D286" s="368"/>
      <c r="E286" s="368"/>
      <c r="F286" s="437"/>
      <c r="G286" s="437"/>
      <c r="H286" s="437"/>
    </row>
    <row r="287" spans="1:8" s="255" customFormat="1" ht="15">
      <c r="A287" s="436">
        <f t="shared" si="3"/>
        <v>278</v>
      </c>
      <c r="B287" s="439">
        <v>4114</v>
      </c>
      <c r="C287" s="368" t="s">
        <v>196</v>
      </c>
      <c r="D287" s="368"/>
      <c r="E287" s="368"/>
      <c r="F287" s="437"/>
      <c r="G287" s="437"/>
      <c r="H287" s="437">
        <f t="shared" si="5"/>
        <v>0</v>
      </c>
    </row>
    <row r="288" spans="1:8" s="255" customFormat="1" ht="15">
      <c r="A288" s="436">
        <f t="shared" si="3"/>
        <v>279</v>
      </c>
      <c r="B288" s="439"/>
      <c r="C288" s="368"/>
      <c r="D288" s="368"/>
      <c r="E288" s="368"/>
      <c r="F288" s="437"/>
      <c r="G288" s="437"/>
      <c r="H288" s="437"/>
    </row>
    <row r="289" spans="1:8" s="255" customFormat="1" ht="15">
      <c r="A289" s="436">
        <f t="shared" si="3"/>
        <v>280</v>
      </c>
      <c r="B289" s="438"/>
      <c r="C289" s="368" t="s">
        <v>197</v>
      </c>
      <c r="D289" s="368"/>
      <c r="E289" s="368"/>
      <c r="F289" s="437"/>
      <c r="G289" s="437"/>
      <c r="H289" s="437">
        <f t="shared" si="5"/>
        <v>0</v>
      </c>
    </row>
    <row r="290" spans="1:8" s="255" customFormat="1" ht="15">
      <c r="A290" s="436">
        <f t="shared" si="3"/>
        <v>281</v>
      </c>
      <c r="B290" s="438"/>
      <c r="C290" s="368"/>
      <c r="D290" s="368"/>
      <c r="E290" s="368"/>
      <c r="F290" s="437"/>
      <c r="G290" s="437"/>
      <c r="H290" s="437"/>
    </row>
    <row r="291" spans="1:8" s="255" customFormat="1" ht="15">
      <c r="A291" s="436">
        <f t="shared" si="3"/>
        <v>282</v>
      </c>
      <c r="B291" s="438"/>
      <c r="C291" s="368" t="s">
        <v>198</v>
      </c>
      <c r="D291" s="368"/>
      <c r="E291" s="368"/>
      <c r="F291" s="456"/>
      <c r="G291" s="456"/>
      <c r="H291" s="437">
        <f t="shared" si="5"/>
        <v>0</v>
      </c>
    </row>
    <row r="292" spans="1:8" s="255" customFormat="1" ht="15.75" thickBot="1">
      <c r="A292" s="436">
        <f t="shared" si="3"/>
        <v>283</v>
      </c>
      <c r="B292" s="438"/>
      <c r="C292" s="368"/>
      <c r="D292" s="368"/>
      <c r="E292" s="368"/>
      <c r="F292" s="443"/>
      <c r="G292" s="443"/>
      <c r="H292" s="443"/>
    </row>
    <row r="293" spans="1:8" s="255" customFormat="1" ht="15.75">
      <c r="A293" s="436">
        <f t="shared" si="3"/>
        <v>284</v>
      </c>
      <c r="B293" s="438"/>
      <c r="C293" s="408" t="s">
        <v>199</v>
      </c>
      <c r="D293" s="368"/>
      <c r="E293" s="368"/>
      <c r="F293" s="437"/>
      <c r="G293" s="437"/>
      <c r="H293" s="437">
        <f>H277+H279+H281+H283+H285+H287+H289+H291</f>
        <v>-4740511.686706124</v>
      </c>
    </row>
    <row r="294" spans="1:8" s="255" customFormat="1" ht="15.75" thickBot="1">
      <c r="A294" s="436">
        <f t="shared" si="3"/>
        <v>285</v>
      </c>
      <c r="B294" s="438"/>
      <c r="C294" s="368"/>
      <c r="D294" s="368"/>
      <c r="E294" s="368"/>
      <c r="F294" s="457"/>
      <c r="G294" s="457"/>
      <c r="H294" s="457"/>
    </row>
    <row r="295" spans="1:8" s="255" customFormat="1" ht="15.75" thickTop="1">
      <c r="A295" s="436">
        <f t="shared" si="3"/>
        <v>286</v>
      </c>
      <c r="B295" s="438"/>
      <c r="C295" s="368"/>
      <c r="D295" s="368"/>
      <c r="E295" s="368"/>
      <c r="F295" s="437"/>
      <c r="G295" s="437"/>
      <c r="H295" s="437"/>
    </row>
    <row r="296" spans="1:8" s="255" customFormat="1" ht="15.75">
      <c r="A296" s="436">
        <f t="shared" si="3"/>
        <v>287</v>
      </c>
      <c r="B296" s="386"/>
      <c r="C296" s="408" t="s">
        <v>200</v>
      </c>
      <c r="D296" s="368"/>
      <c r="E296" s="368"/>
      <c r="F296" s="437">
        <f>F269+F293</f>
        <v>37784489.419999994</v>
      </c>
      <c r="G296" s="437">
        <v>0</v>
      </c>
      <c r="H296" s="437">
        <f>H269+H293</f>
        <v>1109320.893293864</v>
      </c>
    </row>
    <row r="297" spans="1:8" s="255" customFormat="1" ht="15.75" thickBot="1">
      <c r="A297" s="436">
        <f t="shared" si="3"/>
        <v>288</v>
      </c>
      <c r="B297" s="438"/>
      <c r="C297" s="368"/>
      <c r="D297" s="368"/>
      <c r="E297" s="368"/>
      <c r="F297" s="457"/>
      <c r="G297" s="457"/>
      <c r="H297" s="457"/>
    </row>
    <row r="298" spans="1:8" s="255" customFormat="1" ht="16.5" thickTop="1">
      <c r="A298" s="436">
        <f t="shared" si="3"/>
        <v>289</v>
      </c>
      <c r="B298" s="386"/>
      <c r="C298" s="383" t="s">
        <v>201</v>
      </c>
      <c r="D298" s="383"/>
      <c r="E298" s="383"/>
      <c r="F298" s="458">
        <f>+F277+F269:F269</f>
        <v>49282970.67999999</v>
      </c>
      <c r="G298" s="458">
        <v>0</v>
      </c>
      <c r="H298" s="458">
        <f>H296+H251</f>
        <v>9781220.212604579</v>
      </c>
    </row>
    <row r="299" spans="1:7" s="255" customFormat="1" ht="15.75">
      <c r="A299" s="436">
        <f t="shared" si="3"/>
        <v>290</v>
      </c>
      <c r="B299" s="386" t="s">
        <v>202</v>
      </c>
      <c r="C299" s="368"/>
      <c r="D299" s="368"/>
      <c r="E299" s="368"/>
      <c r="F299" s="437"/>
      <c r="G299" s="437"/>
    </row>
    <row r="300" s="255" customFormat="1" ht="15"/>
    <row r="301" s="255" customFormat="1" ht="15">
      <c r="A301" s="255" t="s">
        <v>567</v>
      </c>
    </row>
    <row r="302" s="255" customFormat="1" ht="15">
      <c r="A302" s="255" t="s">
        <v>608</v>
      </c>
    </row>
    <row r="303" s="255" customFormat="1" ht="15">
      <c r="A303" s="255" t="s">
        <v>607</v>
      </c>
    </row>
  </sheetData>
  <mergeCells count="3">
    <mergeCell ref="D8:E8"/>
    <mergeCell ref="B10:E10"/>
    <mergeCell ref="A3:I3"/>
  </mergeCells>
  <printOptions/>
  <pageMargins left="0.75" right="0.75" top="1.41" bottom="0.52" header="0.5" footer="0.5"/>
  <pageSetup firstPageNumber="6" useFirstPageNumber="1" fitToHeight="6" fitToWidth="1" horizontalDpi="1200" verticalDpi="1200" orientation="portrait" scale="71" r:id="rId1"/>
  <headerFooter alignWithMargins="0">
    <oddHeader>&amp;R&amp;"Times New Roman,Regular"&amp;18Questar Gas Company
Docket 07-057-13
QGC Exhibit 6.3
Page &amp;P of 41</oddHeader>
  </headerFooter>
  <rowBreaks count="5" manualBreakCount="5">
    <brk id="52" max="8" man="1"/>
    <brk id="107" max="8" man="1"/>
    <brk id="161" max="8" man="1"/>
    <brk id="217" max="8" man="1"/>
    <brk id="2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J37" sqref="J37"/>
    </sheetView>
  </sheetViews>
  <sheetFormatPr defaultColWidth="9.140625" defaultRowHeight="12.75"/>
  <cols>
    <col min="1" max="1" width="3.57421875" style="121" customWidth="1"/>
    <col min="2" max="2" width="39.8515625" style="121" customWidth="1"/>
    <col min="3" max="3" width="16.00390625" style="121" customWidth="1"/>
    <col min="4" max="4" width="14.7109375" style="121" customWidth="1"/>
    <col min="5" max="5" width="14.140625" style="13" customWidth="1"/>
    <col min="6" max="6" width="7.57421875" style="0" customWidth="1"/>
  </cols>
  <sheetData>
    <row r="1" spans="1:6" ht="12.75" customHeight="1">
      <c r="A1" s="124"/>
      <c r="B1" s="36"/>
      <c r="C1" s="36"/>
      <c r="D1" s="24"/>
      <c r="F1" s="353" t="s">
        <v>589</v>
      </c>
    </row>
    <row r="2" spans="1:6" ht="15.75">
      <c r="A2" s="124"/>
      <c r="B2" s="36"/>
      <c r="C2" s="36"/>
      <c r="D2" s="172"/>
      <c r="F2" s="354" t="s">
        <v>588</v>
      </c>
    </row>
    <row r="3" spans="1:6" ht="15.75">
      <c r="A3" s="124"/>
      <c r="B3" s="36"/>
      <c r="C3" s="36"/>
      <c r="D3" s="95"/>
      <c r="F3" s="354" t="s">
        <v>590</v>
      </c>
    </row>
    <row r="4" spans="1:6" ht="15.75">
      <c r="A4" s="124"/>
      <c r="B4" s="36"/>
      <c r="C4" s="36"/>
      <c r="D4" s="36"/>
      <c r="F4" s="354" t="s">
        <v>597</v>
      </c>
    </row>
    <row r="5" spans="1:4" ht="12.75">
      <c r="A5" s="124"/>
      <c r="B5" s="36"/>
      <c r="C5" s="36"/>
      <c r="D5" s="36"/>
    </row>
    <row r="6" spans="1:4" ht="12.75">
      <c r="A6" s="36"/>
      <c r="B6" s="36"/>
      <c r="C6" s="36"/>
      <c r="D6" s="36"/>
    </row>
    <row r="7" spans="1:5" ht="26.25">
      <c r="A7" s="647" t="s">
        <v>177</v>
      </c>
      <c r="B7" s="647"/>
      <c r="C7" s="647"/>
      <c r="D7" s="647"/>
      <c r="E7" s="647"/>
    </row>
    <row r="8" spans="1:5" ht="15.75">
      <c r="A8" s="258"/>
      <c r="B8" s="242"/>
      <c r="C8" s="258" t="s">
        <v>0</v>
      </c>
      <c r="D8" s="338" t="s">
        <v>1</v>
      </c>
      <c r="E8" s="278" t="s">
        <v>552</v>
      </c>
    </row>
    <row r="9" spans="1:5" ht="15.75">
      <c r="A9" s="250">
        <v>1</v>
      </c>
      <c r="B9" s="339" t="s">
        <v>330</v>
      </c>
      <c r="C9" s="340">
        <v>93</v>
      </c>
      <c r="D9" s="257"/>
      <c r="E9" s="242"/>
    </row>
    <row r="10" spans="1:5" ht="15.75">
      <c r="A10" s="250">
        <v>2</v>
      </c>
      <c r="B10" s="258"/>
      <c r="C10" s="258"/>
      <c r="D10" s="259"/>
      <c r="E10" s="242"/>
    </row>
    <row r="11" spans="1:5" ht="15.75">
      <c r="A11" s="250">
        <v>3</v>
      </c>
      <c r="B11" s="258"/>
      <c r="C11" s="260" t="s">
        <v>212</v>
      </c>
      <c r="D11" s="258" t="s">
        <v>300</v>
      </c>
      <c r="E11" s="258" t="s">
        <v>11</v>
      </c>
    </row>
    <row r="12" spans="1:5" ht="15.75">
      <c r="A12" s="250">
        <v>4</v>
      </c>
      <c r="B12" s="257" t="s">
        <v>301</v>
      </c>
      <c r="C12" s="263" t="s">
        <v>302</v>
      </c>
      <c r="D12" s="355" t="s">
        <v>260</v>
      </c>
      <c r="E12" s="355" t="s">
        <v>260</v>
      </c>
    </row>
    <row r="13" spans="1:5" ht="15">
      <c r="A13" s="250">
        <v>5</v>
      </c>
      <c r="B13" s="242"/>
      <c r="C13" s="242"/>
      <c r="D13" s="242"/>
      <c r="E13" s="242"/>
    </row>
    <row r="14" spans="1:5" ht="15">
      <c r="A14" s="250">
        <v>6</v>
      </c>
      <c r="B14" s="257" t="s">
        <v>287</v>
      </c>
      <c r="C14" s="257"/>
      <c r="D14" s="264"/>
      <c r="E14" s="264"/>
    </row>
    <row r="15" spans="1:5" ht="15">
      <c r="A15" s="250">
        <v>7</v>
      </c>
      <c r="B15" s="266" t="s">
        <v>289</v>
      </c>
      <c r="C15" s="266">
        <v>0.26495</v>
      </c>
      <c r="D15" s="267"/>
      <c r="E15" s="267"/>
    </row>
    <row r="16" spans="1:5" ht="15">
      <c r="A16" s="250">
        <v>8</v>
      </c>
      <c r="B16" s="245" t="s">
        <v>291</v>
      </c>
      <c r="C16" s="343">
        <f>C9*C15</f>
        <v>24.64035</v>
      </c>
      <c r="D16" s="344">
        <f>C16</f>
        <v>24.64035</v>
      </c>
      <c r="E16" s="344">
        <f>D16</f>
        <v>24.64035</v>
      </c>
    </row>
    <row r="17" spans="1:5" ht="15">
      <c r="A17" s="250">
        <v>9</v>
      </c>
      <c r="B17" s="259"/>
      <c r="C17" s="259"/>
      <c r="D17" s="257"/>
      <c r="E17" s="257"/>
    </row>
    <row r="18" spans="1:5" ht="15">
      <c r="A18" s="250">
        <v>10</v>
      </c>
      <c r="B18" s="242"/>
      <c r="C18" s="242"/>
      <c r="D18" s="242"/>
      <c r="E18" s="242"/>
    </row>
    <row r="19" spans="1:5" ht="15">
      <c r="A19" s="250">
        <v>11</v>
      </c>
      <c r="B19" s="257" t="s">
        <v>292</v>
      </c>
      <c r="C19" s="257"/>
      <c r="D19" s="264"/>
      <c r="E19" s="264"/>
    </row>
    <row r="20" spans="1:5" ht="15">
      <c r="A20" s="250">
        <v>12</v>
      </c>
      <c r="B20" s="266" t="s">
        <v>289</v>
      </c>
      <c r="C20" s="266">
        <v>0.0654</v>
      </c>
      <c r="D20" s="267"/>
      <c r="E20" s="267"/>
    </row>
    <row r="21" spans="1:5" ht="15">
      <c r="A21" s="250">
        <v>13</v>
      </c>
      <c r="B21" s="245" t="s">
        <v>291</v>
      </c>
      <c r="C21" s="245">
        <f>C16*C20</f>
        <v>1.61147889</v>
      </c>
      <c r="D21" s="240">
        <f>C21</f>
        <v>1.61147889</v>
      </c>
      <c r="E21" s="240"/>
    </row>
    <row r="22" spans="1:5" ht="15">
      <c r="A22" s="250">
        <v>14</v>
      </c>
      <c r="B22" s="259"/>
      <c r="C22" s="259"/>
      <c r="D22" s="257"/>
      <c r="E22" s="257"/>
    </row>
    <row r="23" spans="1:5" ht="15">
      <c r="A23" s="250">
        <v>15</v>
      </c>
      <c r="B23" s="242"/>
      <c r="C23" s="242"/>
      <c r="D23" s="242"/>
      <c r="E23" s="242"/>
    </row>
    <row r="24" spans="1:5" ht="15">
      <c r="A24" s="250">
        <v>16</v>
      </c>
      <c r="B24" s="257" t="s">
        <v>293</v>
      </c>
      <c r="C24" s="257"/>
      <c r="D24" s="264"/>
      <c r="E24" s="264"/>
    </row>
    <row r="25" spans="1:5" ht="15">
      <c r="A25" s="250">
        <v>17</v>
      </c>
      <c r="B25" s="266" t="s">
        <v>434</v>
      </c>
      <c r="C25" s="266">
        <v>0.3505417316857662</v>
      </c>
      <c r="D25" s="267"/>
      <c r="E25" s="267"/>
    </row>
    <row r="26" spans="1:5" ht="15">
      <c r="A26" s="250">
        <v>18</v>
      </c>
      <c r="B26" s="245" t="s">
        <v>291</v>
      </c>
      <c r="C26" s="245">
        <f>+C21*C25</f>
        <v>0.5648906006756563</v>
      </c>
      <c r="D26" s="240">
        <f>+C26</f>
        <v>0.5648906006756563</v>
      </c>
      <c r="E26" s="240">
        <f>-D26</f>
        <v>-0.5648906006756563</v>
      </c>
    </row>
    <row r="27" spans="1:5" ht="15">
      <c r="A27" s="250">
        <v>19</v>
      </c>
      <c r="B27" s="242"/>
      <c r="C27" s="242"/>
      <c r="D27" s="242"/>
      <c r="E27" s="242"/>
    </row>
    <row r="28" spans="1:5" ht="15">
      <c r="A28" s="250">
        <v>20</v>
      </c>
      <c r="B28" s="242" t="s">
        <v>41</v>
      </c>
      <c r="C28" s="242"/>
      <c r="D28" s="345">
        <f>SUM(D16:D26)</f>
        <v>26.81671949067566</v>
      </c>
      <c r="E28" s="345">
        <f>SUM(E16:E26)</f>
        <v>24.075459399324345</v>
      </c>
    </row>
    <row r="29" spans="1:5" ht="15">
      <c r="A29" s="242"/>
      <c r="B29" s="242"/>
      <c r="C29" s="242"/>
      <c r="D29" s="271"/>
      <c r="E29" s="271"/>
    </row>
    <row r="30" spans="1:5" ht="15">
      <c r="A30" s="237"/>
      <c r="B30" s="242"/>
      <c r="C30" s="242"/>
      <c r="D30" s="242"/>
      <c r="E30" s="242"/>
    </row>
    <row r="31" spans="1:4" ht="12.75">
      <c r="A31" s="109"/>
      <c r="B31" s="13"/>
      <c r="C31" s="79"/>
      <c r="D31" s="13"/>
    </row>
    <row r="32" spans="1:4" ht="12.75">
      <c r="A32" s="109"/>
      <c r="B32" s="13"/>
      <c r="C32" s="13"/>
      <c r="D32" s="13"/>
    </row>
    <row r="33" spans="1:4" ht="12.75">
      <c r="A33" s="109"/>
      <c r="B33" s="13"/>
      <c r="C33" s="13"/>
      <c r="D33" s="13"/>
    </row>
    <row r="34" spans="1:4" ht="12.75">
      <c r="A34" s="109"/>
      <c r="B34" s="13"/>
      <c r="C34" s="13"/>
      <c r="D34" s="13"/>
    </row>
    <row r="35" spans="1:4" ht="12.75">
      <c r="A35" s="109"/>
      <c r="B35" s="13"/>
      <c r="C35" s="13"/>
      <c r="D35" s="13"/>
    </row>
    <row r="36" spans="1:5" ht="12.75">
      <c r="A36" s="13"/>
      <c r="B36" s="13"/>
      <c r="D36" s="13"/>
      <c r="E36" s="121"/>
    </row>
    <row r="37" spans="1:5" ht="12.75">
      <c r="A37" s="13"/>
      <c r="D37" s="13"/>
      <c r="E37" s="121"/>
    </row>
    <row r="38" spans="1:5" ht="12.75">
      <c r="A38" s="13"/>
      <c r="D38" s="13"/>
      <c r="E38" s="121"/>
    </row>
    <row r="39" spans="1:5" ht="12.75">
      <c r="A39" s="13"/>
      <c r="D39" s="13"/>
      <c r="E39" s="121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spans="1:5" ht="12.75">
      <c r="A44" s="13"/>
      <c r="D44" s="13"/>
      <c r="E44" s="121"/>
    </row>
    <row r="45" spans="1:5" ht="12.75">
      <c r="A45" s="13"/>
      <c r="D45" s="13"/>
      <c r="E45" s="121"/>
    </row>
    <row r="46" spans="1:5" ht="12.75">
      <c r="A46" s="13"/>
      <c r="D46" s="13"/>
      <c r="E46" s="121"/>
    </row>
    <row r="47" spans="1:5" ht="12.75">
      <c r="A47" s="13"/>
      <c r="D47" s="13"/>
      <c r="E47" s="121"/>
    </row>
    <row r="48" spans="1:5" ht="12.75">
      <c r="A48" s="13"/>
      <c r="D48" s="13"/>
      <c r="E48" s="121"/>
    </row>
    <row r="49" spans="1:5" ht="12.75">
      <c r="A49" s="13"/>
      <c r="D49" s="13"/>
      <c r="E49" s="121"/>
    </row>
    <row r="50" spans="1:5" ht="12.75">
      <c r="A50" s="13"/>
      <c r="D50" s="13"/>
      <c r="E50" s="121"/>
    </row>
    <row r="51" spans="1:5" ht="12.75">
      <c r="A51" s="13"/>
      <c r="D51" s="13"/>
      <c r="E51" s="121"/>
    </row>
    <row r="52" spans="1:5" ht="12.75">
      <c r="A52" s="13"/>
      <c r="D52" s="13"/>
      <c r="E52" s="121"/>
    </row>
    <row r="53" spans="1:5" ht="12.75">
      <c r="A53" s="13"/>
      <c r="D53" s="13"/>
      <c r="E53" s="121"/>
    </row>
    <row r="54" spans="1:5" ht="12.75">
      <c r="A54" s="13"/>
      <c r="D54" s="13"/>
      <c r="E54" s="121"/>
    </row>
    <row r="55" spans="4:5" ht="12.75">
      <c r="D55" s="13"/>
      <c r="E55" s="121"/>
    </row>
    <row r="56" spans="4:5" ht="12.75">
      <c r="D56" s="13"/>
      <c r="E56" s="121"/>
    </row>
    <row r="57" spans="4:5" ht="12.75">
      <c r="D57" s="13"/>
      <c r="E57" s="121"/>
    </row>
  </sheetData>
  <mergeCells count="1">
    <mergeCell ref="A7:E7"/>
  </mergeCells>
  <printOptions/>
  <pageMargins left="0.69" right="0.25" top="0.34" bottom="1" header="0.17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1">
      <selection activeCell="J37" sqref="J37"/>
    </sheetView>
  </sheetViews>
  <sheetFormatPr defaultColWidth="9.140625" defaultRowHeight="12.75"/>
  <cols>
    <col min="1" max="1" width="8.7109375" style="121" customWidth="1"/>
    <col min="2" max="2" width="38.7109375" style="121" customWidth="1"/>
    <col min="3" max="3" width="17.140625" style="121" customWidth="1"/>
    <col min="4" max="4" width="13.7109375" style="121" customWidth="1"/>
    <col min="5" max="5" width="11.7109375" style="13" customWidth="1"/>
  </cols>
  <sheetData>
    <row r="1" spans="1:6" ht="15.75">
      <c r="A1" s="124"/>
      <c r="B1" s="36"/>
      <c r="C1" s="36"/>
      <c r="D1" s="24"/>
      <c r="F1" s="353" t="s">
        <v>589</v>
      </c>
    </row>
    <row r="2" spans="1:6" ht="15.75">
      <c r="A2" s="124"/>
      <c r="B2" s="36"/>
      <c r="C2" s="36"/>
      <c r="D2" s="172"/>
      <c r="F2" s="354" t="s">
        <v>588</v>
      </c>
    </row>
    <row r="3" spans="1:6" ht="15.75">
      <c r="A3" s="124"/>
      <c r="B3" s="36"/>
      <c r="C3" s="36"/>
      <c r="D3" s="95"/>
      <c r="F3" s="354" t="s">
        <v>590</v>
      </c>
    </row>
    <row r="4" spans="1:6" ht="15.75">
      <c r="A4" s="124"/>
      <c r="B4" s="36"/>
      <c r="C4" s="36"/>
      <c r="D4" s="36"/>
      <c r="F4" s="354" t="s">
        <v>598</v>
      </c>
    </row>
    <row r="5" spans="1:4" ht="12.75">
      <c r="A5" s="124"/>
      <c r="B5" s="36"/>
      <c r="C5" s="36"/>
      <c r="D5" s="36"/>
    </row>
    <row r="6" spans="1:4" ht="12.75">
      <c r="A6" s="36"/>
      <c r="B6" s="36"/>
      <c r="C6" s="36"/>
      <c r="D6" s="36"/>
    </row>
    <row r="7" spans="1:5" ht="26.25">
      <c r="A7" s="647" t="s">
        <v>326</v>
      </c>
      <c r="B7" s="647"/>
      <c r="C7" s="647"/>
      <c r="D7" s="647"/>
      <c r="E7" s="647"/>
    </row>
    <row r="8" spans="1:5" ht="18">
      <c r="A8" s="206"/>
      <c r="B8" s="206"/>
      <c r="C8" s="206"/>
      <c r="D8" s="206"/>
      <c r="E8" s="206"/>
    </row>
    <row r="9" spans="1:5" ht="15.75">
      <c r="A9" s="258"/>
      <c r="B9" s="258"/>
      <c r="C9" s="258" t="s">
        <v>3</v>
      </c>
      <c r="D9" s="258" t="s">
        <v>4</v>
      </c>
      <c r="E9" s="260" t="s">
        <v>204</v>
      </c>
    </row>
    <row r="10" spans="1:5" ht="15.75">
      <c r="A10" s="356">
        <v>1</v>
      </c>
      <c r="B10" s="332" t="s">
        <v>331</v>
      </c>
      <c r="C10" s="340">
        <v>3186.94</v>
      </c>
      <c r="D10" s="257"/>
      <c r="E10" s="242"/>
    </row>
    <row r="11" spans="1:5" ht="15.75">
      <c r="A11" s="356">
        <v>2</v>
      </c>
      <c r="B11" s="258"/>
      <c r="C11" s="357"/>
      <c r="D11" s="357"/>
      <c r="E11" s="357"/>
    </row>
    <row r="12" spans="1:5" ht="15.75">
      <c r="A12" s="356">
        <v>3</v>
      </c>
      <c r="B12" s="258"/>
      <c r="C12" s="258"/>
      <c r="D12" s="259"/>
      <c r="E12" s="242"/>
    </row>
    <row r="13" spans="1:5" ht="15.75">
      <c r="A13" s="356">
        <v>4</v>
      </c>
      <c r="B13" s="258"/>
      <c r="C13" s="260" t="s">
        <v>212</v>
      </c>
      <c r="D13" s="258" t="s">
        <v>300</v>
      </c>
      <c r="E13" s="258" t="s">
        <v>11</v>
      </c>
    </row>
    <row r="14" spans="1:5" ht="15.75">
      <c r="A14" s="356">
        <v>5</v>
      </c>
      <c r="B14" s="257" t="s">
        <v>301</v>
      </c>
      <c r="C14" s="263" t="s">
        <v>302</v>
      </c>
      <c r="D14" s="355" t="s">
        <v>260</v>
      </c>
      <c r="E14" s="355" t="s">
        <v>260</v>
      </c>
    </row>
    <row r="15" spans="1:5" ht="15">
      <c r="A15" s="356">
        <v>6</v>
      </c>
      <c r="B15" s="242"/>
      <c r="C15" s="242"/>
      <c r="D15" s="242"/>
      <c r="E15" s="242"/>
    </row>
    <row r="16" spans="1:5" ht="15">
      <c r="A16" s="356">
        <v>7</v>
      </c>
      <c r="B16" s="257" t="s">
        <v>287</v>
      </c>
      <c r="C16" s="348"/>
      <c r="D16" s="358"/>
      <c r="E16" s="358"/>
    </row>
    <row r="17" spans="1:5" ht="15">
      <c r="A17" s="356">
        <v>8</v>
      </c>
      <c r="B17" s="246" t="s">
        <v>289</v>
      </c>
      <c r="C17" s="266">
        <v>0.26495</v>
      </c>
      <c r="D17" s="267"/>
      <c r="E17" s="267"/>
    </row>
    <row r="18" spans="1:5" ht="15">
      <c r="A18" s="356">
        <v>9</v>
      </c>
      <c r="B18" s="269" t="s">
        <v>291</v>
      </c>
      <c r="C18" s="343">
        <f>+C10*C17</f>
        <v>844.379753</v>
      </c>
      <c r="D18" s="240">
        <f>+C18</f>
        <v>844.379753</v>
      </c>
      <c r="E18" s="240">
        <f>+D18</f>
        <v>844.379753</v>
      </c>
    </row>
    <row r="19" spans="1:5" ht="15">
      <c r="A19" s="356">
        <v>10</v>
      </c>
      <c r="B19" s="259"/>
      <c r="C19" s="259"/>
      <c r="D19" s="257"/>
      <c r="E19" s="257"/>
    </row>
    <row r="20" spans="1:5" ht="15">
      <c r="A20" s="356">
        <v>11</v>
      </c>
      <c r="B20" s="242"/>
      <c r="C20" s="242"/>
      <c r="D20" s="242"/>
      <c r="E20" s="242"/>
    </row>
    <row r="21" spans="1:5" ht="15">
      <c r="A21" s="356">
        <v>12</v>
      </c>
      <c r="B21" s="257" t="s">
        <v>292</v>
      </c>
      <c r="C21" s="257"/>
      <c r="D21" s="264"/>
      <c r="E21" s="264"/>
    </row>
    <row r="22" spans="1:5" ht="15">
      <c r="A22" s="356">
        <v>13</v>
      </c>
      <c r="B22" s="246" t="s">
        <v>289</v>
      </c>
      <c r="C22" s="266">
        <v>0.0654</v>
      </c>
      <c r="D22" s="267"/>
      <c r="E22" s="267"/>
    </row>
    <row r="23" spans="1:5" ht="15">
      <c r="A23" s="356">
        <v>14</v>
      </c>
      <c r="B23" s="269" t="s">
        <v>291</v>
      </c>
      <c r="C23" s="245">
        <f>+C18*C22</f>
        <v>55.2224358462</v>
      </c>
      <c r="D23" s="240">
        <f>+C23</f>
        <v>55.2224358462</v>
      </c>
      <c r="E23" s="240"/>
    </row>
    <row r="24" spans="1:5" ht="15">
      <c r="A24" s="356">
        <v>15</v>
      </c>
      <c r="B24" s="259"/>
      <c r="C24" s="259"/>
      <c r="D24" s="257"/>
      <c r="E24" s="257"/>
    </row>
    <row r="25" spans="1:5" ht="15">
      <c r="A25" s="356">
        <v>16</v>
      </c>
      <c r="B25" s="242"/>
      <c r="C25" s="242"/>
      <c r="D25" s="242"/>
      <c r="E25" s="242"/>
    </row>
    <row r="26" spans="1:5" ht="15">
      <c r="A26" s="356">
        <v>17</v>
      </c>
      <c r="B26" s="257" t="s">
        <v>293</v>
      </c>
      <c r="C26" s="257"/>
      <c r="D26" s="264"/>
      <c r="E26" s="264"/>
    </row>
    <row r="27" spans="1:5" ht="15">
      <c r="A27" s="356">
        <v>18</v>
      </c>
      <c r="B27" s="246" t="s">
        <v>434</v>
      </c>
      <c r="C27" s="266">
        <v>0.3505417316857662</v>
      </c>
      <c r="D27" s="267"/>
      <c r="E27" s="267"/>
    </row>
    <row r="28" spans="1:5" ht="15">
      <c r="A28" s="356">
        <v>19</v>
      </c>
      <c r="B28" s="269" t="s">
        <v>291</v>
      </c>
      <c r="C28" s="245">
        <f>+C23*C27</f>
        <v>19.35776828943308</v>
      </c>
      <c r="D28" s="240">
        <f>+C28</f>
        <v>19.35776828943308</v>
      </c>
      <c r="E28" s="240">
        <f>-D28</f>
        <v>-19.35776828943308</v>
      </c>
    </row>
    <row r="29" spans="1:5" ht="15">
      <c r="A29" s="356">
        <v>20</v>
      </c>
      <c r="B29" s="242"/>
      <c r="C29" s="242"/>
      <c r="D29" s="242"/>
      <c r="E29" s="242"/>
    </row>
    <row r="30" spans="1:5" ht="15.75">
      <c r="A30" s="356">
        <v>21</v>
      </c>
      <c r="B30" s="242" t="s">
        <v>41</v>
      </c>
      <c r="C30" s="242"/>
      <c r="D30" s="271">
        <f>SUM(D18:D28)</f>
        <v>918.9599571356332</v>
      </c>
      <c r="E30" s="247">
        <f>SUM(E18:E28)</f>
        <v>825.0219847105669</v>
      </c>
    </row>
    <row r="31" spans="1:4" ht="12.75">
      <c r="A31" s="13"/>
      <c r="B31" s="13"/>
      <c r="C31" s="13"/>
      <c r="D31" s="13"/>
    </row>
    <row r="32" spans="1:4" ht="12.75">
      <c r="A32" s="109"/>
      <c r="B32" s="13"/>
      <c r="C32" s="13"/>
      <c r="D32" s="13"/>
    </row>
    <row r="33" spans="1:4" ht="12.75">
      <c r="A33" s="109"/>
      <c r="B33" s="13"/>
      <c r="C33" s="13"/>
      <c r="D33" s="13"/>
    </row>
    <row r="34" spans="1:4" ht="12.75">
      <c r="A34" s="109"/>
      <c r="B34" s="13"/>
      <c r="C34" s="13"/>
      <c r="D34" s="13"/>
    </row>
    <row r="35" spans="1:4" ht="12.75">
      <c r="A35" s="109"/>
      <c r="B35" s="13"/>
      <c r="C35" s="13"/>
      <c r="D35" s="13"/>
    </row>
    <row r="36" spans="1:4" ht="12.75">
      <c r="A36" s="109"/>
      <c r="B36" s="13"/>
      <c r="C36" s="13"/>
      <c r="D36" s="13"/>
    </row>
    <row r="37" spans="1:4" ht="12.75">
      <c r="A37" s="109"/>
      <c r="B37" s="13"/>
      <c r="C37" s="13"/>
      <c r="D37" s="13"/>
    </row>
    <row r="129" spans="1:4" ht="12.75">
      <c r="A129" s="115" t="s">
        <v>287</v>
      </c>
      <c r="B129" s="113"/>
      <c r="C129" s="113"/>
      <c r="D129" s="114"/>
    </row>
    <row r="130" spans="1:4" ht="13.5" thickBot="1">
      <c r="A130" s="109"/>
      <c r="B130" s="128" t="s">
        <v>351</v>
      </c>
      <c r="C130" s="141">
        <v>0</v>
      </c>
      <c r="D130" s="142"/>
    </row>
    <row r="131" spans="1:5" ht="13.5" thickTop="1">
      <c r="A131" s="109"/>
      <c r="B131" s="109" t="s">
        <v>352</v>
      </c>
      <c r="C131" s="109"/>
      <c r="E131" s="143"/>
    </row>
    <row r="132" spans="1:5" ht="12.75">
      <c r="A132" s="113"/>
      <c r="B132" s="113"/>
      <c r="C132" s="113"/>
      <c r="D132" s="144"/>
      <c r="E132" s="143"/>
    </row>
  </sheetData>
  <mergeCells count="1">
    <mergeCell ref="A7:E7"/>
  </mergeCells>
  <printOptions/>
  <pageMargins left="0.55" right="0.25" top="0.42" bottom="1" header="0.2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37" sqref="J37"/>
    </sheetView>
  </sheetViews>
  <sheetFormatPr defaultColWidth="9.140625" defaultRowHeight="12.75"/>
  <cols>
    <col min="1" max="1" width="6.00390625" style="121" customWidth="1"/>
    <col min="2" max="2" width="39.28125" style="121" customWidth="1"/>
    <col min="3" max="3" width="13.7109375" style="121" customWidth="1"/>
    <col min="4" max="4" width="12.57421875" style="121" bestFit="1" customWidth="1"/>
    <col min="5" max="5" width="14.7109375" style="121" customWidth="1"/>
    <col min="6" max="6" width="11.57421875" style="0" customWidth="1"/>
  </cols>
  <sheetData>
    <row r="1" spans="1:6" ht="15.75">
      <c r="A1" s="124"/>
      <c r="B1" s="36"/>
      <c r="C1" s="36"/>
      <c r="D1" s="24"/>
      <c r="E1" s="36"/>
      <c r="F1" s="353" t="s">
        <v>589</v>
      </c>
    </row>
    <row r="2" spans="1:6" ht="15.75">
      <c r="A2" s="124"/>
      <c r="B2" s="36"/>
      <c r="C2" s="36"/>
      <c r="D2" s="172"/>
      <c r="E2" s="36"/>
      <c r="F2" s="354" t="s">
        <v>588</v>
      </c>
    </row>
    <row r="3" spans="1:6" ht="15.75">
      <c r="A3" s="124"/>
      <c r="B3" s="36"/>
      <c r="C3" s="36"/>
      <c r="D3" s="95"/>
      <c r="E3" s="36"/>
      <c r="F3" s="354" t="s">
        <v>590</v>
      </c>
    </row>
    <row r="4" spans="1:6" ht="15.75">
      <c r="A4" s="124"/>
      <c r="B4" s="36"/>
      <c r="C4" s="36"/>
      <c r="D4" s="36"/>
      <c r="E4" s="36"/>
      <c r="F4" s="354" t="s">
        <v>599</v>
      </c>
    </row>
    <row r="5" spans="1:5" ht="12.75">
      <c r="A5" s="124"/>
      <c r="B5" s="36"/>
      <c r="C5" s="36"/>
      <c r="D5" s="36"/>
      <c r="E5" s="36"/>
    </row>
    <row r="6" spans="1:5" ht="12.75">
      <c r="A6" s="36"/>
      <c r="B6" s="36"/>
      <c r="C6" s="36"/>
      <c r="D6" s="36"/>
      <c r="E6" s="158"/>
    </row>
    <row r="7" spans="1:5" ht="26.25">
      <c r="A7" s="647" t="s">
        <v>327</v>
      </c>
      <c r="B7" s="647"/>
      <c r="C7" s="647"/>
      <c r="D7" s="647"/>
      <c r="E7" s="647"/>
    </row>
    <row r="8" spans="1:5" ht="15.75">
      <c r="A8" s="258"/>
      <c r="B8" s="258"/>
      <c r="C8" s="258" t="s">
        <v>3</v>
      </c>
      <c r="D8" s="258" t="s">
        <v>4</v>
      </c>
      <c r="E8" s="258" t="s">
        <v>204</v>
      </c>
    </row>
    <row r="9" spans="1:5" ht="15.75">
      <c r="A9" s="274">
        <v>1</v>
      </c>
      <c r="B9" s="332" t="s">
        <v>332</v>
      </c>
      <c r="C9" s="340">
        <v>65679.2</v>
      </c>
      <c r="D9" s="257"/>
      <c r="E9" s="257"/>
    </row>
    <row r="10" spans="1:5" ht="15.75">
      <c r="A10" s="274">
        <v>2</v>
      </c>
      <c r="B10" s="258"/>
      <c r="C10" s="258"/>
      <c r="D10" s="259"/>
      <c r="E10" s="258"/>
    </row>
    <row r="11" spans="1:5" ht="15.75">
      <c r="A11" s="274">
        <v>3</v>
      </c>
      <c r="B11" s="258"/>
      <c r="C11" s="258"/>
      <c r="D11" s="259"/>
      <c r="E11" s="348"/>
    </row>
    <row r="12" spans="1:5" ht="15.75">
      <c r="A12" s="274">
        <v>4</v>
      </c>
      <c r="B12" s="258"/>
      <c r="C12" s="260" t="s">
        <v>212</v>
      </c>
      <c r="D12" s="258" t="s">
        <v>300</v>
      </c>
      <c r="E12" s="258" t="s">
        <v>11</v>
      </c>
    </row>
    <row r="13" spans="1:5" ht="15.75">
      <c r="A13" s="274">
        <v>5</v>
      </c>
      <c r="B13" s="257" t="s">
        <v>301</v>
      </c>
      <c r="C13" s="263" t="s">
        <v>302</v>
      </c>
      <c r="D13" s="355" t="s">
        <v>260</v>
      </c>
      <c r="E13" s="355" t="s">
        <v>260</v>
      </c>
    </row>
    <row r="14" spans="1:5" ht="15">
      <c r="A14" s="274">
        <v>6</v>
      </c>
      <c r="B14" s="242"/>
      <c r="C14" s="242"/>
      <c r="D14" s="242"/>
      <c r="E14" s="242"/>
    </row>
    <row r="15" spans="1:5" ht="15">
      <c r="A15" s="274">
        <v>7</v>
      </c>
      <c r="B15" s="257" t="s">
        <v>287</v>
      </c>
      <c r="C15" s="257"/>
      <c r="D15" s="264"/>
      <c r="E15" s="264"/>
    </row>
    <row r="16" spans="1:5" ht="15">
      <c r="A16" s="274">
        <v>8</v>
      </c>
      <c r="B16" s="246" t="s">
        <v>289</v>
      </c>
      <c r="C16" s="266">
        <v>0.26495</v>
      </c>
      <c r="D16" s="267"/>
      <c r="E16" s="267"/>
    </row>
    <row r="17" spans="1:5" ht="15">
      <c r="A17" s="274">
        <v>9</v>
      </c>
      <c r="B17" s="269" t="s">
        <v>291</v>
      </c>
      <c r="C17" s="343">
        <f>+C9*C16</f>
        <v>17401.70404</v>
      </c>
      <c r="D17" s="240">
        <f>+C17</f>
        <v>17401.70404</v>
      </c>
      <c r="E17" s="240">
        <f>+D17</f>
        <v>17401.70404</v>
      </c>
    </row>
    <row r="18" spans="1:5" ht="15">
      <c r="A18" s="274">
        <v>10</v>
      </c>
      <c r="B18" s="259"/>
      <c r="C18" s="259"/>
      <c r="D18" s="257"/>
      <c r="E18" s="257"/>
    </row>
    <row r="19" spans="1:5" ht="15">
      <c r="A19" s="274">
        <v>11</v>
      </c>
      <c r="B19" s="242"/>
      <c r="C19" s="242"/>
      <c r="D19" s="242"/>
      <c r="E19" s="242"/>
    </row>
    <row r="20" spans="1:5" ht="15">
      <c r="A20" s="274">
        <v>12</v>
      </c>
      <c r="B20" s="257" t="s">
        <v>292</v>
      </c>
      <c r="C20" s="257"/>
      <c r="D20" s="264"/>
      <c r="E20" s="264"/>
    </row>
    <row r="21" spans="1:5" ht="15">
      <c r="A21" s="274">
        <v>13</v>
      </c>
      <c r="B21" s="246" t="s">
        <v>289</v>
      </c>
      <c r="C21" s="266">
        <v>0.0654</v>
      </c>
      <c r="D21" s="267"/>
      <c r="E21" s="267"/>
    </row>
    <row r="22" spans="1:5" ht="15">
      <c r="A22" s="274">
        <v>14</v>
      </c>
      <c r="B22" s="269" t="s">
        <v>291</v>
      </c>
      <c r="C22" s="245">
        <f>+C17*C21</f>
        <v>1138.071444216</v>
      </c>
      <c r="D22" s="240">
        <f>+C22</f>
        <v>1138.071444216</v>
      </c>
      <c r="E22" s="240"/>
    </row>
    <row r="23" spans="1:5" ht="15">
      <c r="A23" s="274">
        <v>15</v>
      </c>
      <c r="B23" s="259"/>
      <c r="C23" s="259"/>
      <c r="D23" s="257"/>
      <c r="E23" s="257"/>
    </row>
    <row r="24" spans="1:5" ht="15">
      <c r="A24" s="274">
        <v>16</v>
      </c>
      <c r="B24" s="242"/>
      <c r="C24" s="242"/>
      <c r="D24" s="242"/>
      <c r="E24" s="242"/>
    </row>
    <row r="25" spans="1:5" ht="15">
      <c r="A25" s="274">
        <v>17</v>
      </c>
      <c r="B25" s="257" t="s">
        <v>293</v>
      </c>
      <c r="C25" s="257"/>
      <c r="D25" s="264"/>
      <c r="E25" s="264"/>
    </row>
    <row r="26" spans="1:5" ht="15">
      <c r="A26" s="274">
        <v>18</v>
      </c>
      <c r="B26" s="246" t="s">
        <v>434</v>
      </c>
      <c r="C26" s="266">
        <v>0.3505417316857662</v>
      </c>
      <c r="D26" s="267"/>
      <c r="E26" s="267"/>
    </row>
    <row r="27" spans="1:5" ht="15">
      <c r="A27" s="274">
        <v>19</v>
      </c>
      <c r="B27" s="269" t="s">
        <v>291</v>
      </c>
      <c r="C27" s="245">
        <f>+C22*C26</f>
        <v>398.9415348375975</v>
      </c>
      <c r="D27" s="240">
        <f>+C27</f>
        <v>398.9415348375975</v>
      </c>
      <c r="E27" s="240">
        <f>-D27</f>
        <v>-398.9415348375975</v>
      </c>
    </row>
    <row r="28" spans="1:5" ht="15">
      <c r="A28" s="274">
        <v>20</v>
      </c>
      <c r="B28" s="242"/>
      <c r="C28" s="242"/>
      <c r="D28" s="242"/>
      <c r="E28" s="242"/>
    </row>
    <row r="29" spans="1:5" ht="15.75">
      <c r="A29" s="274">
        <v>21</v>
      </c>
      <c r="B29" s="242" t="s">
        <v>41</v>
      </c>
      <c r="C29" s="242"/>
      <c r="D29" s="271">
        <f>SUM(D17:D27)</f>
        <v>18938.717019053598</v>
      </c>
      <c r="E29" s="247">
        <f>SUM(E17:E27)</f>
        <v>17002.7625051624</v>
      </c>
    </row>
    <row r="30" spans="1:5" ht="12.75">
      <c r="A30" s="13"/>
      <c r="B30" s="13"/>
      <c r="C30" s="13"/>
      <c r="D30" s="13"/>
      <c r="E30" s="155"/>
    </row>
    <row r="31" spans="1:5" ht="12.75">
      <c r="A31" s="13"/>
      <c r="B31" s="13"/>
      <c r="C31" s="13"/>
      <c r="D31" s="13"/>
      <c r="E31" s="109"/>
    </row>
    <row r="32" spans="1:5" ht="12.75">
      <c r="A32" s="13"/>
      <c r="B32" s="13"/>
      <c r="C32" s="13"/>
      <c r="D32" s="13"/>
      <c r="E32" s="109"/>
    </row>
    <row r="33" spans="1:5" ht="12.75">
      <c r="A33" s="109"/>
      <c r="B33" s="109"/>
      <c r="C33" s="109"/>
      <c r="D33" s="109"/>
      <c r="E33" s="109"/>
    </row>
    <row r="34" spans="1:5" ht="12.75">
      <c r="A34" s="109"/>
      <c r="B34" s="109"/>
      <c r="C34" s="109"/>
      <c r="D34" s="109"/>
      <c r="E34" s="109"/>
    </row>
    <row r="35" spans="1:5" ht="12.75">
      <c r="A35" s="109"/>
      <c r="B35" s="109"/>
      <c r="C35" s="109"/>
      <c r="D35" s="109"/>
      <c r="E35" s="109"/>
    </row>
    <row r="36" spans="1:5" ht="12.75">
      <c r="A36" s="109"/>
      <c r="B36" s="109"/>
      <c r="C36" s="109"/>
      <c r="D36" s="109"/>
      <c r="E36" s="109"/>
    </row>
  </sheetData>
  <mergeCells count="1">
    <mergeCell ref="A7:E7"/>
  </mergeCells>
  <printOptions/>
  <pageMargins left="0.6" right="0.25" top="0.27" bottom="1" header="0.17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J37" sqref="J37"/>
    </sheetView>
  </sheetViews>
  <sheetFormatPr defaultColWidth="9.140625" defaultRowHeight="12.75"/>
  <cols>
    <col min="1" max="1" width="12.8515625" style="13" customWidth="1"/>
    <col min="2" max="2" width="46.00390625" style="13" customWidth="1"/>
    <col min="3" max="3" width="26.00390625" style="13" customWidth="1"/>
    <col min="4" max="4" width="12.421875" style="0" customWidth="1"/>
  </cols>
  <sheetData>
    <row r="1" spans="1:4" ht="15.75">
      <c r="A1" s="2"/>
      <c r="B1" s="170"/>
      <c r="C1" s="170"/>
      <c r="D1" s="353" t="s">
        <v>589</v>
      </c>
    </row>
    <row r="2" spans="1:4" ht="15.75">
      <c r="A2" s="2"/>
      <c r="B2" s="170"/>
      <c r="C2" s="170"/>
      <c r="D2" s="354" t="s">
        <v>588</v>
      </c>
    </row>
    <row r="3" spans="1:4" ht="15.75">
      <c r="A3" s="2"/>
      <c r="B3" s="170"/>
      <c r="C3" s="170"/>
      <c r="D3" s="354" t="s">
        <v>590</v>
      </c>
    </row>
    <row r="4" spans="1:4" ht="15.75">
      <c r="A4" s="133"/>
      <c r="B4" s="170"/>
      <c r="C4" s="170"/>
      <c r="D4" s="354" t="s">
        <v>600</v>
      </c>
    </row>
    <row r="5" spans="1:4" ht="15.75">
      <c r="A5" s="133"/>
      <c r="B5" s="170"/>
      <c r="C5" s="170"/>
      <c r="D5" s="354"/>
    </row>
    <row r="6" spans="1:4" ht="15.75">
      <c r="A6" s="133"/>
      <c r="B6" s="170"/>
      <c r="C6" s="170"/>
      <c r="D6" s="354"/>
    </row>
    <row r="7" spans="1:3" ht="12.75">
      <c r="A7" s="170"/>
      <c r="B7" s="170"/>
      <c r="C7" s="170"/>
    </row>
    <row r="8" spans="1:3" ht="26.25">
      <c r="A8" s="664" t="s">
        <v>324</v>
      </c>
      <c r="B8" s="664"/>
      <c r="C8" s="664"/>
    </row>
    <row r="9" spans="1:3" ht="12.75">
      <c r="A9" s="98"/>
      <c r="B9" s="98"/>
      <c r="C9" s="98"/>
    </row>
    <row r="10" spans="1:3" ht="12.75">
      <c r="A10" s="134"/>
      <c r="B10" s="134"/>
      <c r="C10" s="135"/>
    </row>
    <row r="11" spans="1:3" ht="12.75">
      <c r="A11" s="5"/>
      <c r="B11" s="138"/>
      <c r="C11" s="112"/>
    </row>
    <row r="12" spans="1:3" ht="18" customHeight="1">
      <c r="A12" s="359" t="s">
        <v>334</v>
      </c>
      <c r="B12" s="242"/>
      <c r="C12" s="360">
        <v>242209</v>
      </c>
    </row>
    <row r="13" spans="1:3" ht="18" customHeight="1">
      <c r="A13" s="359" t="s">
        <v>672</v>
      </c>
      <c r="B13" s="335"/>
      <c r="C13" s="361">
        <v>0.02</v>
      </c>
    </row>
    <row r="14" spans="1:3" ht="18" customHeight="1">
      <c r="A14" s="362" t="s">
        <v>11</v>
      </c>
      <c r="B14" s="335"/>
      <c r="C14" s="363">
        <f>C12*C13</f>
        <v>4844.18</v>
      </c>
    </row>
    <row r="15" spans="1:3" ht="18" customHeight="1">
      <c r="A15" s="242"/>
      <c r="B15" s="242"/>
      <c r="C15" s="242"/>
    </row>
    <row r="16" spans="1:3" ht="18" customHeight="1">
      <c r="A16" s="359" t="s">
        <v>673</v>
      </c>
      <c r="B16" s="242"/>
      <c r="C16" s="242"/>
    </row>
    <row r="17" spans="1:3" ht="12.75">
      <c r="A17" s="81"/>
      <c r="B17" s="121"/>
      <c r="C17" s="121"/>
    </row>
    <row r="18" spans="1:3" ht="12.75">
      <c r="A18" s="139"/>
      <c r="B18" s="121"/>
      <c r="C18" s="121"/>
    </row>
    <row r="25" spans="1:3" ht="12.75">
      <c r="A25" s="98"/>
      <c r="B25" s="98"/>
      <c r="C25" s="98"/>
    </row>
    <row r="26" spans="1:3" ht="12.75">
      <c r="A26" s="90"/>
      <c r="B26" s="90"/>
      <c r="C26" s="91"/>
    </row>
    <row r="27" spans="1:3" ht="12.75">
      <c r="A27" s="90"/>
      <c r="B27" s="90"/>
      <c r="C27" s="91"/>
    </row>
    <row r="28" spans="1:3" ht="12.75">
      <c r="A28" s="90"/>
      <c r="B28" s="90"/>
      <c r="C28" s="91"/>
    </row>
    <row r="29" spans="1:3" ht="12.75">
      <c r="A29" s="90"/>
      <c r="B29" s="90"/>
      <c r="C29" s="91"/>
    </row>
    <row r="30" spans="1:3" ht="12.75">
      <c r="A30" s="90"/>
      <c r="B30" s="90"/>
      <c r="C30" s="91"/>
    </row>
    <row r="31" spans="1:3" ht="12.75">
      <c r="A31" s="90"/>
      <c r="B31" s="90"/>
      <c r="C31" s="91"/>
    </row>
    <row r="32" spans="1:3" ht="12.75">
      <c r="A32" s="162"/>
      <c r="B32" s="162"/>
      <c r="C32" s="91"/>
    </row>
    <row r="33" spans="1:3" ht="12.75">
      <c r="A33" s="90"/>
      <c r="B33" s="90"/>
      <c r="C33" s="91"/>
    </row>
    <row r="34" spans="1:3" ht="12.75">
      <c r="A34" s="90"/>
      <c r="B34" s="90"/>
      <c r="C34" s="91"/>
    </row>
    <row r="35" spans="1:3" ht="12.75">
      <c r="A35" s="90"/>
      <c r="B35" s="90"/>
      <c r="C35" s="91"/>
    </row>
    <row r="36" spans="1:3" ht="12.75">
      <c r="A36" s="90"/>
      <c r="B36" s="90"/>
      <c r="C36" s="91"/>
    </row>
    <row r="37" spans="1:3" ht="12.75">
      <c r="A37" s="90"/>
      <c r="B37" s="90"/>
      <c r="C37" s="91"/>
    </row>
    <row r="38" spans="1:2" ht="12.75">
      <c r="A38" s="90"/>
      <c r="B38" s="90"/>
    </row>
    <row r="39" spans="1:3" ht="12.75">
      <c r="A39" s="90"/>
      <c r="B39" s="90"/>
      <c r="C39" s="163"/>
    </row>
    <row r="40" spans="1:3" ht="12.75">
      <c r="A40" s="90"/>
      <c r="B40" s="90"/>
      <c r="C40" s="163"/>
    </row>
    <row r="41" ht="12.75">
      <c r="C41" s="91"/>
    </row>
    <row r="42" ht="12.75">
      <c r="C42" s="91"/>
    </row>
    <row r="43" ht="12.75">
      <c r="C43" s="91"/>
    </row>
    <row r="44" ht="12.75">
      <c r="C44" s="91"/>
    </row>
  </sheetData>
  <mergeCells count="1">
    <mergeCell ref="A8:C8"/>
  </mergeCells>
  <printOptions/>
  <pageMargins left="0.59" right="0.25" top="0.27" bottom="1" header="0.17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4.8515625" style="13" customWidth="1"/>
    <col min="2" max="7" width="9.140625" style="13" customWidth="1"/>
    <col min="8" max="8" width="13.421875" style="13" bestFit="1" customWidth="1"/>
    <col min="9" max="9" width="5.57421875" style="121" customWidth="1"/>
    <col min="10" max="10" width="8.8515625" style="13" customWidth="1"/>
    <col min="11" max="11" width="38.28125" style="13" customWidth="1"/>
    <col min="12" max="12" width="14.57421875" style="13" customWidth="1"/>
    <col min="13" max="13" width="11.7109375" style="13" customWidth="1"/>
    <col min="14" max="14" width="19.140625" style="13" bestFit="1" customWidth="1"/>
    <col min="15" max="15" width="12.7109375" style="13" customWidth="1"/>
    <col min="16" max="16" width="3.7109375" style="13" customWidth="1"/>
    <col min="17" max="17" width="8.7109375" style="13" customWidth="1"/>
    <col min="18" max="18" width="29.7109375" style="13" bestFit="1" customWidth="1"/>
    <col min="19" max="19" width="3.00390625" style="13" bestFit="1" customWidth="1"/>
    <col min="20" max="22" width="14.7109375" style="13" customWidth="1"/>
    <col min="23" max="23" width="12.57421875" style="13" bestFit="1" customWidth="1"/>
    <col min="24" max="16384" width="9.140625" style="13" customWidth="1"/>
  </cols>
  <sheetData>
    <row r="1" spans="2:9" ht="15.75">
      <c r="B1" s="124"/>
      <c r="H1" s="176"/>
      <c r="I1" s="353"/>
    </row>
    <row r="2" spans="2:9" ht="15.75">
      <c r="B2" s="36"/>
      <c r="H2" s="168"/>
      <c r="I2" s="354"/>
    </row>
    <row r="3" spans="2:9" ht="15.75">
      <c r="B3" s="36"/>
      <c r="H3" s="168"/>
      <c r="I3" s="354"/>
    </row>
    <row r="4" spans="2:9" ht="15.75">
      <c r="B4" s="36"/>
      <c r="H4" s="168"/>
      <c r="I4" s="354"/>
    </row>
    <row r="5" spans="2:9" ht="15.75">
      <c r="B5" s="36"/>
      <c r="H5" s="168"/>
      <c r="I5" s="354"/>
    </row>
    <row r="6" spans="1:9" ht="18">
      <c r="A6" s="665" t="s">
        <v>353</v>
      </c>
      <c r="B6" s="665"/>
      <c r="C6" s="665"/>
      <c r="D6" s="665"/>
      <c r="E6" s="665"/>
      <c r="F6" s="665"/>
      <c r="G6" s="665"/>
      <c r="H6" s="665"/>
      <c r="I6" s="354"/>
    </row>
    <row r="7" spans="8:9" ht="15.75">
      <c r="H7" s="6" t="s">
        <v>3</v>
      </c>
      <c r="I7" s="354"/>
    </row>
    <row r="8" spans="1:8" ht="12.75">
      <c r="A8" s="31">
        <v>1</v>
      </c>
      <c r="B8" s="34" t="s">
        <v>640</v>
      </c>
      <c r="H8" s="104">
        <v>-131007.92931377156</v>
      </c>
    </row>
    <row r="9" spans="1:8" ht="12.75">
      <c r="A9" s="31">
        <v>2</v>
      </c>
      <c r="B9" s="34" t="s">
        <v>641</v>
      </c>
      <c r="H9" s="226">
        <v>-63747.607170263786</v>
      </c>
    </row>
    <row r="10" spans="1:8" ht="12.75">
      <c r="A10" s="31">
        <v>3</v>
      </c>
      <c r="B10" s="146" t="s">
        <v>41</v>
      </c>
      <c r="H10" s="104">
        <f>SUM(H8:H9)</f>
        <v>-194755.53648403534</v>
      </c>
    </row>
    <row r="11" spans="1:8" ht="12.75">
      <c r="A11" s="31">
        <v>4</v>
      </c>
      <c r="F11"/>
      <c r="H11" s="79"/>
    </row>
    <row r="12" spans="1:8" ht="12.75">
      <c r="A12" s="31">
        <v>5</v>
      </c>
      <c r="B12" s="180" t="s">
        <v>439</v>
      </c>
      <c r="E12" s="165"/>
      <c r="F12"/>
      <c r="H12" s="140">
        <f>H10</f>
        <v>-194755.53648403534</v>
      </c>
    </row>
    <row r="13" spans="1:8" ht="12.75">
      <c r="A13" s="31">
        <v>6</v>
      </c>
      <c r="B13" s="180"/>
      <c r="E13" s="165"/>
      <c r="F13"/>
      <c r="H13" s="101"/>
    </row>
    <row r="14" spans="1:8" ht="12.75">
      <c r="A14" s="31">
        <v>7</v>
      </c>
      <c r="B14" s="181" t="s">
        <v>303</v>
      </c>
      <c r="E14" s="127"/>
      <c r="F14"/>
      <c r="H14" s="210">
        <v>-188780.62457686942</v>
      </c>
    </row>
    <row r="15" spans="1:8" ht="13.5" thickBot="1">
      <c r="A15" s="31">
        <v>8</v>
      </c>
      <c r="B15" s="13" t="s">
        <v>350</v>
      </c>
      <c r="E15" s="104"/>
      <c r="F15"/>
      <c r="H15" s="211">
        <v>-5974.911907165937</v>
      </c>
    </row>
    <row r="16" spans="1:8" ht="12.75">
      <c r="A16" s="31">
        <v>9</v>
      </c>
      <c r="B16" s="104" t="s">
        <v>41</v>
      </c>
      <c r="E16" s="104"/>
      <c r="H16" s="104">
        <f>SUM(H14:H15)</f>
        <v>-194755.53648403537</v>
      </c>
    </row>
    <row r="18" ht="12.75">
      <c r="B18" s="13" t="s">
        <v>639</v>
      </c>
    </row>
    <row r="19" ht="12.75">
      <c r="B19" s="13" t="s">
        <v>638</v>
      </c>
    </row>
    <row r="42" ht="12.75">
      <c r="I42" s="13"/>
    </row>
    <row r="43" ht="12.75">
      <c r="I43" s="13"/>
    </row>
    <row r="44" ht="12.75">
      <c r="I44" s="13"/>
    </row>
    <row r="45" ht="12.75">
      <c r="I45" s="13"/>
    </row>
    <row r="46" ht="12.75">
      <c r="I46" s="13"/>
    </row>
    <row r="47" ht="12.75"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12.75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12.75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12.75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12.75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ht="12.75">
      <c r="I82" s="13"/>
    </row>
    <row r="83" ht="12.75">
      <c r="I83" s="13"/>
    </row>
    <row r="84" ht="12.75">
      <c r="I84" s="13"/>
    </row>
    <row r="85" ht="12.75">
      <c r="I85" s="13"/>
    </row>
    <row r="86" ht="12.75">
      <c r="I86" s="13"/>
    </row>
    <row r="87" ht="12.75">
      <c r="I87" s="13"/>
    </row>
    <row r="88" ht="12.75">
      <c r="I88" s="13"/>
    </row>
    <row r="89" ht="12.75">
      <c r="I89" s="13"/>
    </row>
    <row r="90" ht="12.75">
      <c r="I90" s="13"/>
    </row>
    <row r="91" ht="12.75">
      <c r="I91" s="13"/>
    </row>
    <row r="92" ht="12.75">
      <c r="I92" s="13"/>
    </row>
    <row r="93" ht="12.75">
      <c r="I93" s="13"/>
    </row>
    <row r="94" ht="12.75">
      <c r="I94" s="13"/>
    </row>
    <row r="95" ht="12.75">
      <c r="I95" s="13"/>
    </row>
    <row r="96" ht="12.75">
      <c r="I96" s="13"/>
    </row>
    <row r="97" ht="12.75">
      <c r="I97" s="13"/>
    </row>
    <row r="98" ht="12.75">
      <c r="I98" s="13"/>
    </row>
    <row r="99" ht="12.75">
      <c r="I99" s="13"/>
    </row>
    <row r="100" ht="12.75">
      <c r="I100" s="13"/>
    </row>
    <row r="101" ht="12.75">
      <c r="I101" s="13"/>
    </row>
    <row r="102" ht="12.75">
      <c r="I102" s="13"/>
    </row>
    <row r="103" ht="12.75">
      <c r="I103" s="13"/>
    </row>
    <row r="104" ht="12.75">
      <c r="I104" s="13"/>
    </row>
    <row r="105" ht="12.75">
      <c r="I105" s="13"/>
    </row>
    <row r="106" ht="12.75">
      <c r="I106" s="13"/>
    </row>
    <row r="107" ht="12.75">
      <c r="I107" s="13"/>
    </row>
    <row r="108" ht="12.75">
      <c r="I108" s="13"/>
    </row>
    <row r="109" ht="12.75">
      <c r="I109" s="13"/>
    </row>
    <row r="110" ht="12.75">
      <c r="I110" s="13"/>
    </row>
    <row r="111" ht="12.75">
      <c r="I111" s="13"/>
    </row>
    <row r="112" ht="12.75">
      <c r="I112" s="13"/>
    </row>
    <row r="113" ht="12.75">
      <c r="I113" s="13"/>
    </row>
    <row r="114" ht="12.75">
      <c r="I114" s="13"/>
    </row>
    <row r="115" ht="12.75">
      <c r="I115" s="13"/>
    </row>
    <row r="116" ht="12.75">
      <c r="I116" s="13"/>
    </row>
    <row r="117" ht="12.75">
      <c r="I117" s="13"/>
    </row>
    <row r="118" ht="12.75">
      <c r="I118" s="13"/>
    </row>
    <row r="119" ht="12.75">
      <c r="I119" s="13"/>
    </row>
    <row r="120" ht="12.75">
      <c r="I120" s="13"/>
    </row>
    <row r="121" ht="12.75">
      <c r="I121" s="13"/>
    </row>
    <row r="122" ht="12.75">
      <c r="I122" s="13"/>
    </row>
    <row r="123" ht="12.75">
      <c r="I123" s="13"/>
    </row>
    <row r="124" ht="12.75">
      <c r="I124" s="13"/>
    </row>
    <row r="125" ht="12.75">
      <c r="I125" s="13"/>
    </row>
    <row r="126" ht="12.75">
      <c r="I126" s="13"/>
    </row>
    <row r="127" ht="12.75">
      <c r="I127" s="13"/>
    </row>
    <row r="128" ht="12.75">
      <c r="I128" s="13"/>
    </row>
    <row r="129" ht="12.75">
      <c r="I129" s="13"/>
    </row>
    <row r="130" ht="12.75">
      <c r="I130" s="13"/>
    </row>
    <row r="131" ht="12.75">
      <c r="I131" s="13"/>
    </row>
    <row r="132" ht="12.75">
      <c r="I132" s="13"/>
    </row>
  </sheetData>
  <mergeCells count="1">
    <mergeCell ref="A6:H6"/>
  </mergeCells>
  <printOptions horizontalCentered="1"/>
  <pageMargins left="0.75" right="0.72" top="1.33" bottom="1" header="0.5" footer="0.5"/>
  <pageSetup firstPageNumber="34" useFirstPageNumber="1" horizontalDpi="1200" verticalDpi="1200" orientation="portrait" r:id="rId2"/>
  <headerFooter alignWithMargins="0">
    <oddHeader>&amp;R&amp;"Times New Roman,Regular"&amp;12Questar Gas Company
Docket 07-057-13
QGC Exhibit 6.3
Page &amp;P of 41</oddHeader>
  </headerFooter>
  <colBreaks count="1" manualBreakCount="1">
    <brk id="15" max="65535" man="1"/>
  </colBreaks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">
      <selection activeCell="J37" sqref="J37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3.8515625" style="0" customWidth="1"/>
    <col min="4" max="4" width="11.421875" style="0" customWidth="1"/>
    <col min="5" max="5" width="11.57421875" style="0" customWidth="1"/>
    <col min="6" max="6" width="13.28125" style="0" customWidth="1"/>
    <col min="7" max="7" width="11.140625" style="0" customWidth="1"/>
  </cols>
  <sheetData>
    <row r="1" spans="1:7" ht="15.75">
      <c r="A1" s="124"/>
      <c r="B1" s="13"/>
      <c r="C1" s="13"/>
      <c r="D1" s="13"/>
      <c r="E1" s="13"/>
      <c r="F1" s="13"/>
      <c r="G1" s="353" t="s">
        <v>589</v>
      </c>
    </row>
    <row r="2" spans="1:7" ht="15.75">
      <c r="A2" s="124"/>
      <c r="B2" s="13"/>
      <c r="C2" s="13"/>
      <c r="D2" s="13"/>
      <c r="E2" s="13"/>
      <c r="F2" s="13"/>
      <c r="G2" s="354" t="s">
        <v>588</v>
      </c>
    </row>
    <row r="3" spans="1:7" ht="15.75">
      <c r="A3" s="124"/>
      <c r="B3" s="13"/>
      <c r="C3" s="13"/>
      <c r="D3" s="13"/>
      <c r="E3" s="13"/>
      <c r="F3" s="13"/>
      <c r="G3" s="354" t="s">
        <v>590</v>
      </c>
    </row>
    <row r="4" spans="1:7" ht="15.75">
      <c r="A4" s="124"/>
      <c r="B4" s="13"/>
      <c r="C4" s="13"/>
      <c r="D4" s="13"/>
      <c r="E4" s="13"/>
      <c r="F4" s="13"/>
      <c r="G4" s="354" t="s">
        <v>606</v>
      </c>
    </row>
    <row r="5" spans="1:7" ht="12.75">
      <c r="A5" s="36"/>
      <c r="B5" s="13"/>
      <c r="C5" s="13"/>
      <c r="D5" s="13"/>
      <c r="E5" s="13"/>
      <c r="F5" s="13"/>
      <c r="G5" s="145"/>
    </row>
    <row r="6" spans="1:7" ht="26.25">
      <c r="A6" s="669" t="s">
        <v>353</v>
      </c>
      <c r="B6" s="669"/>
      <c r="C6" s="669"/>
      <c r="D6" s="669"/>
      <c r="E6" s="669"/>
      <c r="F6" s="669"/>
      <c r="G6" s="669"/>
    </row>
    <row r="7" spans="1:7" ht="18">
      <c r="A7" s="670" t="s">
        <v>354</v>
      </c>
      <c r="B7" s="670"/>
      <c r="C7" s="670"/>
      <c r="D7" s="670"/>
      <c r="E7" s="670"/>
      <c r="F7" s="670"/>
      <c r="G7" s="670"/>
    </row>
    <row r="8" spans="1:7" ht="12.75">
      <c r="A8" s="171"/>
      <c r="B8" s="160"/>
      <c r="C8" s="667"/>
      <c r="D8" s="667"/>
      <c r="E8" s="667"/>
      <c r="F8" s="667"/>
      <c r="G8" s="177"/>
    </row>
    <row r="9" spans="1:7" ht="15.75">
      <c r="A9" s="250"/>
      <c r="B9" s="668" t="s">
        <v>3</v>
      </c>
      <c r="C9" s="668"/>
      <c r="D9" s="364"/>
      <c r="E9" s="258" t="s">
        <v>4</v>
      </c>
      <c r="F9" s="260" t="s">
        <v>204</v>
      </c>
      <c r="G9" s="260" t="s">
        <v>264</v>
      </c>
    </row>
    <row r="10" spans="1:7" ht="32.25" thickBot="1">
      <c r="A10" s="250"/>
      <c r="B10" s="666" t="s">
        <v>10</v>
      </c>
      <c r="C10" s="666"/>
      <c r="D10" s="365"/>
      <c r="E10" s="341" t="s">
        <v>260</v>
      </c>
      <c r="F10" s="366" t="s">
        <v>438</v>
      </c>
      <c r="G10" s="366" t="s">
        <v>41</v>
      </c>
    </row>
    <row r="11" spans="1:7" ht="15.75" thickTop="1">
      <c r="A11" s="250">
        <v>1</v>
      </c>
      <c r="B11" s="242" t="s">
        <v>357</v>
      </c>
      <c r="C11" s="277"/>
      <c r="D11" s="242"/>
      <c r="E11" s="367"/>
      <c r="F11" s="323"/>
      <c r="G11" s="242"/>
    </row>
    <row r="12" spans="1:7" ht="15">
      <c r="A12" s="250">
        <v>2</v>
      </c>
      <c r="B12" s="242"/>
      <c r="C12" s="242" t="s">
        <v>358</v>
      </c>
      <c r="D12" s="324" t="s">
        <v>419</v>
      </c>
      <c r="E12" s="368">
        <v>2895</v>
      </c>
      <c r="F12" s="246">
        <v>0.0506</v>
      </c>
      <c r="G12" s="379">
        <f>E12*(1+F12)</f>
        <v>3041.487</v>
      </c>
    </row>
    <row r="13" spans="1:7" ht="15">
      <c r="A13" s="250">
        <v>3</v>
      </c>
      <c r="B13" s="242"/>
      <c r="C13" s="242" t="s">
        <v>359</v>
      </c>
      <c r="D13" s="369" t="s">
        <v>419</v>
      </c>
      <c r="E13" s="368">
        <v>600</v>
      </c>
      <c r="F13" s="246">
        <v>0.0506</v>
      </c>
      <c r="G13" s="379">
        <f>E13*(1+F13)</f>
        <v>630.36</v>
      </c>
    </row>
    <row r="14" spans="1:7" ht="15">
      <c r="A14" s="250">
        <v>4</v>
      </c>
      <c r="B14" s="242"/>
      <c r="C14" s="242" t="s">
        <v>360</v>
      </c>
      <c r="D14" s="324" t="s">
        <v>419</v>
      </c>
      <c r="E14" s="368">
        <v>12000</v>
      </c>
      <c r="F14" s="270">
        <v>0.0506</v>
      </c>
      <c r="G14" s="379">
        <f>E14*(1+F14)</f>
        <v>12607.199999999999</v>
      </c>
    </row>
    <row r="15" spans="1:7" ht="15">
      <c r="A15" s="250">
        <v>5</v>
      </c>
      <c r="B15" s="242"/>
      <c r="C15" s="242" t="s">
        <v>471</v>
      </c>
      <c r="D15" s="324" t="s">
        <v>420</v>
      </c>
      <c r="E15" s="368">
        <v>398734</v>
      </c>
      <c r="F15" s="270">
        <v>0.092025</v>
      </c>
      <c r="G15" s="379">
        <f>E15*(1+F15)</f>
        <v>435427.49635000003</v>
      </c>
    </row>
    <row r="16" spans="1:7" ht="15">
      <c r="A16" s="250">
        <v>6</v>
      </c>
      <c r="B16" s="242"/>
      <c r="C16" s="257" t="s">
        <v>440</v>
      </c>
      <c r="D16" s="324" t="s">
        <v>420</v>
      </c>
      <c r="E16" s="368">
        <v>51740</v>
      </c>
      <c r="F16" s="246">
        <v>0.0506</v>
      </c>
      <c r="G16" s="379">
        <f>E16*(1+F16)</f>
        <v>54358.044</v>
      </c>
    </row>
    <row r="17" spans="1:7" ht="15">
      <c r="A17" s="250">
        <v>7</v>
      </c>
      <c r="B17" s="295"/>
      <c r="C17" s="259" t="s">
        <v>41</v>
      </c>
      <c r="D17" s="370"/>
      <c r="E17" s="345">
        <f>SUM(E12:E16)</f>
        <v>465969</v>
      </c>
      <c r="F17" s="371"/>
      <c r="G17" s="372">
        <f>SUM(G12:G16)</f>
        <v>506064.58735000005</v>
      </c>
    </row>
    <row r="18" spans="1:7" ht="15.75">
      <c r="A18" s="250">
        <v>8</v>
      </c>
      <c r="B18" s="258"/>
      <c r="C18" s="258"/>
      <c r="D18" s="258"/>
      <c r="E18" s="276"/>
      <c r="F18" s="258"/>
      <c r="G18" s="242"/>
    </row>
    <row r="19" spans="1:7" ht="15.75">
      <c r="A19" s="250">
        <v>9</v>
      </c>
      <c r="B19" s="258" t="s">
        <v>361</v>
      </c>
      <c r="C19" s="258"/>
      <c r="D19" s="260"/>
      <c r="E19" s="373"/>
      <c r="F19" s="258"/>
      <c r="G19" s="364"/>
    </row>
    <row r="20" spans="1:7" ht="15.75">
      <c r="A20" s="250">
        <v>10</v>
      </c>
      <c r="B20" s="283"/>
      <c r="C20" s="283"/>
      <c r="D20" s="281" t="s">
        <v>212</v>
      </c>
      <c r="E20" s="281" t="s">
        <v>300</v>
      </c>
      <c r="F20" s="281" t="s">
        <v>11</v>
      </c>
      <c r="G20" s="242"/>
    </row>
    <row r="21" spans="1:7" ht="16.5" thickBot="1">
      <c r="A21" s="250">
        <v>11</v>
      </c>
      <c r="B21" s="374" t="s">
        <v>301</v>
      </c>
      <c r="C21" s="374"/>
      <c r="D21" s="287" t="s">
        <v>302</v>
      </c>
      <c r="E21" s="287" t="s">
        <v>260</v>
      </c>
      <c r="F21" s="287" t="s">
        <v>260</v>
      </c>
      <c r="G21" s="375"/>
    </row>
    <row r="22" spans="1:7" ht="15.75">
      <c r="A22" s="250">
        <v>12</v>
      </c>
      <c r="B22" s="257"/>
      <c r="C22" s="257"/>
      <c r="D22" s="257"/>
      <c r="E22" s="264"/>
      <c r="F22" s="264"/>
      <c r="G22" s="375"/>
    </row>
    <row r="23" spans="1:7" ht="15.75">
      <c r="A23" s="250">
        <v>13</v>
      </c>
      <c r="B23" s="348" t="s">
        <v>287</v>
      </c>
      <c r="C23" s="348"/>
      <c r="D23" s="348"/>
      <c r="E23" s="348"/>
      <c r="F23" s="348"/>
      <c r="G23" s="376"/>
    </row>
    <row r="24" spans="1:7" ht="15.75" thickBot="1">
      <c r="A24" s="250">
        <v>14</v>
      </c>
      <c r="B24" s="266" t="s">
        <v>289</v>
      </c>
      <c r="C24" s="266"/>
      <c r="D24" s="244">
        <v>0.26495</v>
      </c>
      <c r="E24" s="342"/>
      <c r="F24" s="342"/>
      <c r="G24" s="242"/>
    </row>
    <row r="25" spans="1:7" ht="15">
      <c r="A25" s="250">
        <v>15</v>
      </c>
      <c r="B25" s="377" t="s">
        <v>291</v>
      </c>
      <c r="C25" s="377"/>
      <c r="D25" s="245">
        <f>+G17*D24</f>
        <v>134081.81241838253</v>
      </c>
      <c r="E25" s="240">
        <f>+D25</f>
        <v>134081.81241838253</v>
      </c>
      <c r="F25" s="240">
        <f>+E25</f>
        <v>134081.81241838253</v>
      </c>
      <c r="G25" s="242"/>
    </row>
    <row r="26" spans="1:7" ht="15">
      <c r="A26" s="250">
        <v>16</v>
      </c>
      <c r="B26" s="242"/>
      <c r="C26" s="242"/>
      <c r="D26" s="242"/>
      <c r="E26" s="242"/>
      <c r="F26" s="242"/>
      <c r="G26" s="242"/>
    </row>
    <row r="27" spans="1:7" ht="15">
      <c r="A27" s="250">
        <v>17</v>
      </c>
      <c r="B27" s="257"/>
      <c r="C27" s="257"/>
      <c r="D27" s="257"/>
      <c r="E27" s="264"/>
      <c r="F27" s="264"/>
      <c r="G27" s="242"/>
    </row>
    <row r="28" spans="1:7" ht="15">
      <c r="A28" s="250">
        <v>18</v>
      </c>
      <c r="B28" s="348" t="s">
        <v>292</v>
      </c>
      <c r="C28" s="348"/>
      <c r="D28" s="348"/>
      <c r="E28" s="348"/>
      <c r="F28" s="348"/>
      <c r="G28" s="242"/>
    </row>
    <row r="29" spans="1:7" ht="15.75" thickBot="1">
      <c r="A29" s="250">
        <v>19</v>
      </c>
      <c r="B29" s="266" t="s">
        <v>289</v>
      </c>
      <c r="C29" s="266"/>
      <c r="D29" s="244">
        <v>0.0654</v>
      </c>
      <c r="E29" s="342"/>
      <c r="F29" s="342"/>
      <c r="G29" s="242"/>
    </row>
    <row r="30" spans="1:7" ht="15">
      <c r="A30" s="250">
        <v>20</v>
      </c>
      <c r="B30" s="377" t="s">
        <v>291</v>
      </c>
      <c r="C30" s="377"/>
      <c r="D30" s="245">
        <f>+D29*F25</f>
        <v>8768.950532162216</v>
      </c>
      <c r="E30" s="240">
        <f>D30</f>
        <v>8768.950532162216</v>
      </c>
      <c r="F30" s="240"/>
      <c r="G30" s="242"/>
    </row>
    <row r="31" spans="1:7" ht="15">
      <c r="A31" s="250">
        <v>21</v>
      </c>
      <c r="B31" s="242"/>
      <c r="C31" s="242"/>
      <c r="D31" s="242"/>
      <c r="E31" s="242"/>
      <c r="F31" s="242"/>
      <c r="G31" s="242"/>
    </row>
    <row r="32" spans="1:7" ht="15">
      <c r="A32" s="250">
        <v>22</v>
      </c>
      <c r="B32" s="257"/>
      <c r="C32" s="257"/>
      <c r="D32" s="257"/>
      <c r="E32" s="264"/>
      <c r="F32" s="264"/>
      <c r="G32" s="242"/>
    </row>
    <row r="33" spans="1:7" ht="15">
      <c r="A33" s="250">
        <v>23</v>
      </c>
      <c r="B33" s="348" t="s">
        <v>293</v>
      </c>
      <c r="C33" s="348"/>
      <c r="D33" s="348"/>
      <c r="E33" s="348"/>
      <c r="F33" s="348"/>
      <c r="G33" s="242"/>
    </row>
    <row r="34" spans="1:7" ht="15.75" thickBot="1">
      <c r="A34" s="250">
        <v>24</v>
      </c>
      <c r="B34" s="266" t="s">
        <v>434</v>
      </c>
      <c r="C34" s="266"/>
      <c r="D34" s="244">
        <v>0.3505417316857662</v>
      </c>
      <c r="E34" s="342"/>
      <c r="F34" s="342"/>
      <c r="G34" s="242"/>
    </row>
    <row r="35" spans="1:7" ht="15">
      <c r="A35" s="250">
        <v>25</v>
      </c>
      <c r="B35" s="271" t="s">
        <v>291</v>
      </c>
      <c r="C35" s="271"/>
      <c r="D35" s="245">
        <f>+D34*E30</f>
        <v>3073.8831046109644</v>
      </c>
      <c r="E35" s="240">
        <f>+D35</f>
        <v>3073.8831046109644</v>
      </c>
      <c r="F35" s="240">
        <f>-E35</f>
        <v>-3073.8831046109644</v>
      </c>
      <c r="G35" s="242"/>
    </row>
    <row r="36" spans="1:7" ht="15">
      <c r="A36" s="250">
        <v>26</v>
      </c>
      <c r="B36" s="242"/>
      <c r="C36" s="242"/>
      <c r="D36" s="242"/>
      <c r="E36" s="242"/>
      <c r="F36" s="242"/>
      <c r="G36" s="242"/>
    </row>
    <row r="37" spans="1:7" ht="15">
      <c r="A37" s="250">
        <v>27</v>
      </c>
      <c r="B37" s="242" t="s">
        <v>41</v>
      </c>
      <c r="C37" s="242"/>
      <c r="D37" s="242"/>
      <c r="E37" s="242"/>
      <c r="F37" s="271">
        <f>+F25+F35</f>
        <v>131007.92931377156</v>
      </c>
      <c r="G37" s="242"/>
    </row>
    <row r="38" spans="1:7" ht="15.75">
      <c r="A38" s="250">
        <v>28</v>
      </c>
      <c r="B38" s="242" t="s">
        <v>290</v>
      </c>
      <c r="C38" s="242"/>
      <c r="D38" s="242"/>
      <c r="E38" s="242"/>
      <c r="F38" s="378">
        <f>-F37</f>
        <v>-131007.92931377156</v>
      </c>
      <c r="G38" s="242"/>
    </row>
    <row r="39" spans="1:7" ht="15">
      <c r="A39" s="242"/>
      <c r="B39" s="242"/>
      <c r="C39" s="242"/>
      <c r="D39" s="242"/>
      <c r="E39" s="242"/>
      <c r="F39" s="242"/>
      <c r="G39" s="242"/>
    </row>
    <row r="40" spans="1:7" ht="15">
      <c r="A40" s="242" t="s">
        <v>470</v>
      </c>
      <c r="B40" s="242"/>
      <c r="C40" s="242"/>
      <c r="D40" s="270"/>
      <c r="E40" s="242"/>
      <c r="F40" s="242"/>
      <c r="G40" s="242"/>
    </row>
    <row r="41" spans="1:7" ht="15">
      <c r="A41" s="275" t="s">
        <v>605</v>
      </c>
      <c r="B41" s="242"/>
      <c r="C41" s="242"/>
      <c r="D41" s="242"/>
      <c r="E41" s="242"/>
      <c r="F41" s="242"/>
      <c r="G41" s="242"/>
    </row>
  </sheetData>
  <mergeCells count="5">
    <mergeCell ref="B10:C10"/>
    <mergeCell ref="C8:F8"/>
    <mergeCell ref="B9:C9"/>
    <mergeCell ref="A6:G6"/>
    <mergeCell ref="A7:G7"/>
  </mergeCells>
  <printOptions/>
  <pageMargins left="0.47" right="0.25" top="0.32" bottom="1" header="0.17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workbookViewId="0" topLeftCell="A1">
      <selection activeCell="H5" sqref="H5"/>
    </sheetView>
  </sheetViews>
  <sheetFormatPr defaultColWidth="9.140625" defaultRowHeight="12.75"/>
  <cols>
    <col min="1" max="2" width="9.28125" style="0" bestFit="1" customWidth="1"/>
    <col min="3" max="3" width="28.421875" style="0" customWidth="1"/>
    <col min="4" max="4" width="3.00390625" style="0" customWidth="1"/>
    <col min="5" max="5" width="8.28125" style="0" bestFit="1" customWidth="1"/>
    <col min="6" max="6" width="19.8515625" style="0" bestFit="1" customWidth="1"/>
    <col min="7" max="7" width="14.8515625" style="0" bestFit="1" customWidth="1"/>
    <col min="8" max="8" width="12.57421875" style="0" bestFit="1" customWidth="1"/>
  </cols>
  <sheetData>
    <row r="1" spans="1:8" ht="12.75">
      <c r="A1" s="33"/>
      <c r="B1" s="13"/>
      <c r="C1" s="13"/>
      <c r="D1" s="13"/>
      <c r="E1" s="13"/>
      <c r="F1" s="13"/>
      <c r="G1" s="13"/>
      <c r="H1" s="13"/>
    </row>
    <row r="2" spans="1:8" ht="18">
      <c r="A2" s="648" t="s">
        <v>353</v>
      </c>
      <c r="B2" s="648"/>
      <c r="C2" s="648"/>
      <c r="D2" s="648"/>
      <c r="E2" s="648"/>
      <c r="F2" s="648"/>
      <c r="G2" s="648"/>
      <c r="H2" s="648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69"/>
      <c r="B4" s="192" t="s">
        <v>3</v>
      </c>
      <c r="C4" s="26" t="s">
        <v>4</v>
      </c>
      <c r="D4" s="26"/>
      <c r="E4" s="26" t="s">
        <v>204</v>
      </c>
      <c r="F4" s="26" t="s">
        <v>264</v>
      </c>
      <c r="G4" s="26" t="s">
        <v>263</v>
      </c>
      <c r="H4" s="26" t="s">
        <v>211</v>
      </c>
    </row>
    <row r="5" spans="1:8" ht="12.75">
      <c r="A5" s="169"/>
      <c r="B5" s="178" t="s">
        <v>246</v>
      </c>
      <c r="C5" s="171" t="s">
        <v>10</v>
      </c>
      <c r="D5" s="169"/>
      <c r="E5" s="13" t="s">
        <v>260</v>
      </c>
      <c r="F5" s="13" t="s">
        <v>355</v>
      </c>
      <c r="G5" s="13" t="s">
        <v>438</v>
      </c>
      <c r="H5" s="31" t="s">
        <v>41</v>
      </c>
    </row>
    <row r="6" spans="1:8" ht="12.75">
      <c r="A6" s="179"/>
      <c r="B6" s="178"/>
      <c r="C6" s="169"/>
      <c r="D6" s="169"/>
      <c r="E6" s="13"/>
      <c r="F6" s="13"/>
      <c r="G6" s="13"/>
      <c r="H6" s="13"/>
    </row>
    <row r="7" spans="1:8" ht="12.75">
      <c r="A7" s="179">
        <v>1</v>
      </c>
      <c r="B7" s="194" t="s">
        <v>349</v>
      </c>
      <c r="C7" s="193" t="s">
        <v>356</v>
      </c>
      <c r="D7" s="193" t="s">
        <v>419</v>
      </c>
      <c r="E7" s="53">
        <v>9000</v>
      </c>
      <c r="F7" s="212">
        <v>1</v>
      </c>
      <c r="G7" s="213">
        <v>0.0506</v>
      </c>
      <c r="H7" s="53">
        <f>E7*F7*(1+G7)</f>
        <v>9455.4</v>
      </c>
    </row>
    <row r="8" spans="1:8" ht="12.75">
      <c r="A8" s="179">
        <v>2</v>
      </c>
      <c r="B8" s="13">
        <v>923000</v>
      </c>
      <c r="C8" s="169" t="s">
        <v>421</v>
      </c>
      <c r="D8" s="169" t="s">
        <v>419</v>
      </c>
      <c r="E8" s="53">
        <v>20419.07</v>
      </c>
      <c r="F8" s="212">
        <v>1</v>
      </c>
      <c r="G8" s="213">
        <v>0.0506</v>
      </c>
      <c r="H8" s="53">
        <f>E8*F8*(1+G8)</f>
        <v>21452.274942</v>
      </c>
    </row>
    <row r="9" spans="1:8" ht="12.75">
      <c r="A9" s="179">
        <v>3</v>
      </c>
      <c r="B9" s="13">
        <v>146101</v>
      </c>
      <c r="C9" s="169" t="s">
        <v>422</v>
      </c>
      <c r="D9" s="169" t="s">
        <v>419</v>
      </c>
      <c r="E9" s="53">
        <v>32000</v>
      </c>
      <c r="F9" s="212">
        <v>0.6494582683142338</v>
      </c>
      <c r="G9" s="213">
        <v>0.0506</v>
      </c>
      <c r="H9" s="53">
        <f>E9*F9*(1+G9)</f>
        <v>21834.26741410989</v>
      </c>
    </row>
    <row r="10" spans="1:8" ht="12.75">
      <c r="A10" s="179">
        <v>4</v>
      </c>
      <c r="B10" s="13">
        <v>146101</v>
      </c>
      <c r="C10" s="108" t="s">
        <v>423</v>
      </c>
      <c r="D10" s="108" t="s">
        <v>419</v>
      </c>
      <c r="E10" s="53">
        <v>18000</v>
      </c>
      <c r="F10" s="212">
        <v>0.6494582683142338</v>
      </c>
      <c r="G10" s="213">
        <v>0.0506</v>
      </c>
      <c r="H10" s="53">
        <f>E10*F10*(1+G10)</f>
        <v>12281.775420436812</v>
      </c>
    </row>
    <row r="11" spans="1:8" ht="12.75">
      <c r="A11" s="179">
        <v>5</v>
      </c>
      <c r="B11" s="165"/>
      <c r="C11" s="165"/>
      <c r="D11" s="165"/>
      <c r="E11" s="13"/>
      <c r="F11" s="53"/>
      <c r="G11" s="79"/>
      <c r="H11" s="53"/>
    </row>
    <row r="12" spans="1:8" ht="12.75">
      <c r="A12" s="179">
        <v>6</v>
      </c>
      <c r="B12" s="147"/>
      <c r="C12" s="189" t="s">
        <v>41</v>
      </c>
      <c r="D12" s="189"/>
      <c r="E12" s="13"/>
      <c r="F12" s="13"/>
      <c r="G12" s="13"/>
      <c r="H12" s="53">
        <v>63747.607170263786</v>
      </c>
    </row>
    <row r="13" spans="1:8" ht="12.75">
      <c r="A13" s="179">
        <v>7</v>
      </c>
      <c r="B13" s="147"/>
      <c r="C13" s="188" t="s">
        <v>11</v>
      </c>
      <c r="D13" s="188"/>
      <c r="E13" s="13"/>
      <c r="F13" s="13"/>
      <c r="G13" s="13"/>
      <c r="H13" s="182">
        <v>-63747.607170263786</v>
      </c>
    </row>
    <row r="14" spans="1:8" ht="12.75">
      <c r="A14" s="179">
        <v>8</v>
      </c>
      <c r="B14" s="183"/>
      <c r="C14" s="184"/>
      <c r="D14" s="184"/>
      <c r="E14" s="13"/>
      <c r="F14" s="13"/>
      <c r="G14" s="13"/>
      <c r="H14" s="105"/>
    </row>
    <row r="15" spans="1:8" ht="12.75">
      <c r="A15" s="179">
        <v>9</v>
      </c>
      <c r="B15" s="105"/>
      <c r="C15" s="13" t="s">
        <v>303</v>
      </c>
      <c r="D15" s="13"/>
      <c r="E15" s="13"/>
      <c r="F15" s="13"/>
      <c r="G15" s="104"/>
      <c r="H15" s="190">
        <v>-61663.03752928585</v>
      </c>
    </row>
    <row r="16" spans="1:8" ht="13.5" thickBot="1">
      <c r="A16" s="179">
        <v>10</v>
      </c>
      <c r="B16" s="146"/>
      <c r="C16" s="13" t="s">
        <v>350</v>
      </c>
      <c r="D16" s="146"/>
      <c r="E16" s="13"/>
      <c r="F16" s="13"/>
      <c r="G16" s="104"/>
      <c r="H16" s="191">
        <v>-2084.569640977937</v>
      </c>
    </row>
    <row r="17" spans="1:8" ht="12.75">
      <c r="A17" s="179">
        <v>11</v>
      </c>
      <c r="B17" s="13"/>
      <c r="C17" s="104" t="s">
        <v>41</v>
      </c>
      <c r="D17" s="104"/>
      <c r="E17" s="13"/>
      <c r="F17" s="13"/>
      <c r="G17" s="104"/>
      <c r="H17" s="190">
        <v>-63747.607170263786</v>
      </c>
    </row>
    <row r="18" spans="1:8" ht="12.75">
      <c r="A18" s="13"/>
      <c r="B18" s="165"/>
      <c r="C18" s="165"/>
      <c r="D18" s="165"/>
      <c r="E18" s="13"/>
      <c r="F18" s="13"/>
      <c r="G18" s="13"/>
      <c r="H18" s="13"/>
    </row>
    <row r="19" spans="1:8" ht="12.75">
      <c r="A19" s="13" t="s">
        <v>472</v>
      </c>
      <c r="B19" s="165"/>
      <c r="C19" s="185"/>
      <c r="D19" s="185"/>
      <c r="E19" s="13"/>
      <c r="F19" s="13"/>
      <c r="G19" s="13"/>
      <c r="H19" s="13"/>
    </row>
    <row r="20" spans="1:8" ht="12.75">
      <c r="A20" s="13"/>
      <c r="B20" s="165"/>
      <c r="C20" s="165"/>
      <c r="D20" s="165"/>
      <c r="E20" s="13"/>
      <c r="F20" s="13"/>
      <c r="G20" s="13"/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86"/>
      <c r="B27" s="13"/>
      <c r="C27" s="13"/>
      <c r="D27" s="13"/>
      <c r="E27" s="13"/>
      <c r="F27" s="13"/>
      <c r="G27" s="13"/>
      <c r="H27" s="13"/>
    </row>
    <row r="28" spans="1:8" ht="12.75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</sheetData>
  <mergeCells count="1">
    <mergeCell ref="A2:H2"/>
  </mergeCells>
  <printOptions/>
  <pageMargins left="0.75" right="0.75" top="1.34" bottom="1" header="0.5" footer="0.5"/>
  <pageSetup horizontalDpi="1200" verticalDpi="1200" orientation="portrait" scale="79" r:id="rId1"/>
  <headerFooter alignWithMargins="0">
    <oddHeader>&amp;R&amp;"Times New Roman,Regular"&amp;14Questar Gas Company
Docket 07-057-13
QGC Exhibit 6.3
Page 36 of 41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C1"/>
    </sheetView>
  </sheetViews>
  <sheetFormatPr defaultColWidth="9.140625" defaultRowHeight="12.75"/>
  <cols>
    <col min="1" max="1" width="4.421875" style="31" customWidth="1"/>
    <col min="2" max="2" width="36.28125" style="13" bestFit="1" customWidth="1"/>
    <col min="3" max="3" width="13.57421875" style="13" bestFit="1" customWidth="1"/>
  </cols>
  <sheetData>
    <row r="1" spans="1:3" ht="26.25">
      <c r="A1" s="647" t="s">
        <v>362</v>
      </c>
      <c r="B1" s="647"/>
      <c r="C1" s="647"/>
    </row>
    <row r="3" spans="1:3" ht="16.5" thickBot="1">
      <c r="A3" s="250"/>
      <c r="B3" s="364" t="s">
        <v>362</v>
      </c>
      <c r="C3" s="287" t="s">
        <v>0</v>
      </c>
    </row>
    <row r="4" spans="1:3" ht="15">
      <c r="A4" s="250">
        <v>1</v>
      </c>
      <c r="B4" s="242" t="s">
        <v>363</v>
      </c>
      <c r="C4" s="628">
        <v>300000</v>
      </c>
    </row>
    <row r="5" spans="1:3" ht="15">
      <c r="A5" s="250">
        <v>2</v>
      </c>
      <c r="B5" s="242" t="s">
        <v>364</v>
      </c>
      <c r="C5" s="628">
        <v>0</v>
      </c>
    </row>
    <row r="6" spans="1:3" ht="15">
      <c r="A6" s="250">
        <v>3</v>
      </c>
      <c r="B6" s="242" t="s">
        <v>365</v>
      </c>
      <c r="C6" s="628">
        <v>550000</v>
      </c>
    </row>
    <row r="7" spans="1:3" ht="15">
      <c r="A7" s="250">
        <v>4</v>
      </c>
      <c r="B7" s="242" t="s">
        <v>366</v>
      </c>
      <c r="C7" s="628">
        <v>450000</v>
      </c>
    </row>
    <row r="8" spans="1:3" ht="15">
      <c r="A8" s="250">
        <v>5</v>
      </c>
      <c r="B8" s="242" t="s">
        <v>367</v>
      </c>
      <c r="C8" s="629">
        <v>2300000</v>
      </c>
    </row>
    <row r="9" spans="1:3" ht="15.75" thickBot="1">
      <c r="A9" s="250">
        <v>6</v>
      </c>
      <c r="B9" s="242" t="s">
        <v>41</v>
      </c>
      <c r="C9" s="630">
        <f>SUM(C4:C8)</f>
        <v>3600000</v>
      </c>
    </row>
    <row r="10" spans="1:3" ht="15.75" thickTop="1">
      <c r="A10" s="250">
        <v>7</v>
      </c>
      <c r="B10" s="242" t="s">
        <v>368</v>
      </c>
      <c r="C10" s="271">
        <f>C9/5</f>
        <v>720000</v>
      </c>
    </row>
    <row r="11" spans="1:3" ht="15">
      <c r="A11" s="250">
        <v>8</v>
      </c>
      <c r="B11" s="242" t="s">
        <v>369</v>
      </c>
      <c r="C11" s="628">
        <v>0</v>
      </c>
    </row>
    <row r="12" spans="1:3" ht="15">
      <c r="A12" s="250">
        <v>9</v>
      </c>
      <c r="B12" s="242" t="s">
        <v>370</v>
      </c>
      <c r="C12" s="271">
        <f>C10-C11</f>
        <v>720000</v>
      </c>
    </row>
    <row r="13" spans="1:3" ht="15.75">
      <c r="A13" s="250">
        <v>10</v>
      </c>
      <c r="B13" s="242" t="s">
        <v>371</v>
      </c>
      <c r="C13" s="631">
        <v>700736.9772269528</v>
      </c>
    </row>
    <row r="14" spans="1:3" ht="15.75">
      <c r="A14" s="250">
        <v>11</v>
      </c>
      <c r="B14" s="242" t="s">
        <v>372</v>
      </c>
      <c r="C14" s="631">
        <v>19263.022773047203</v>
      </c>
    </row>
    <row r="18" ht="12.75">
      <c r="D18" s="13"/>
    </row>
    <row r="19" ht="12.75">
      <c r="D19" s="13"/>
    </row>
    <row r="20" ht="12.75">
      <c r="D20" s="13"/>
    </row>
    <row r="21" ht="12.75">
      <c r="D21" s="13"/>
    </row>
  </sheetData>
  <mergeCells count="1">
    <mergeCell ref="A1:C1"/>
  </mergeCells>
  <printOptions horizontalCentered="1"/>
  <pageMargins left="0.75" right="0.59" top="1.49" bottom="1" header="0.5" footer="0.5"/>
  <pageSetup firstPageNumber="37" useFirstPageNumber="1" horizontalDpi="1200" verticalDpi="1200" orientation="portrait" r:id="rId1"/>
  <headerFooter alignWithMargins="0">
    <oddHeader>&amp;R&amp;"Times New Roman,Regular"&amp;14Questar Gas Company
Docket 07-057-13
QGC Exhibit 6.3
Page &amp;P of 41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60" workbookViewId="0" topLeftCell="A1">
      <selection activeCell="A16" sqref="A16"/>
    </sheetView>
  </sheetViews>
  <sheetFormatPr defaultColWidth="9.140625" defaultRowHeight="12.75"/>
  <cols>
    <col min="1" max="1" width="4.421875" style="31" customWidth="1"/>
    <col min="2" max="2" width="54.00390625" style="13" customWidth="1"/>
    <col min="3" max="3" width="9.00390625" style="13" customWidth="1"/>
    <col min="4" max="4" width="19.7109375" style="13" customWidth="1"/>
  </cols>
  <sheetData>
    <row r="1" spans="1:4" ht="26.25">
      <c r="A1" s="647" t="s">
        <v>469</v>
      </c>
      <c r="B1" s="647"/>
      <c r="C1" s="647"/>
      <c r="D1" s="647"/>
    </row>
    <row r="2" spans="2:3" ht="12.75">
      <c r="B2" s="137"/>
      <c r="C2" s="137"/>
    </row>
    <row r="4" spans="1:4" ht="15.75">
      <c r="A4" s="250">
        <v>1</v>
      </c>
      <c r="B4" s="470" t="s">
        <v>373</v>
      </c>
      <c r="C4" s="470"/>
      <c r="D4" s="632" t="s">
        <v>0</v>
      </c>
    </row>
    <row r="5" spans="1:4" ht="15.75">
      <c r="A5" s="250">
        <v>2</v>
      </c>
      <c r="B5" s="339" t="s">
        <v>374</v>
      </c>
      <c r="C5" s="339"/>
      <c r="D5" s="271">
        <v>3500000</v>
      </c>
    </row>
    <row r="6" spans="1:4" ht="15.75">
      <c r="A6" s="250">
        <v>3</v>
      </c>
      <c r="B6" s="339" t="s">
        <v>464</v>
      </c>
      <c r="C6" s="339"/>
      <c r="D6" s="271"/>
    </row>
    <row r="7" spans="1:4" ht="15.75">
      <c r="A7" s="250">
        <v>4</v>
      </c>
      <c r="B7" s="278" t="s">
        <v>587</v>
      </c>
      <c r="C7" s="278" t="s">
        <v>419</v>
      </c>
      <c r="D7" s="291">
        <v>1680000</v>
      </c>
    </row>
    <row r="8" spans="1:4" ht="15.75">
      <c r="A8" s="250">
        <v>5</v>
      </c>
      <c r="B8" s="339" t="s">
        <v>375</v>
      </c>
      <c r="C8" s="339"/>
      <c r="D8" s="271">
        <f>SUM(D5:D7)</f>
        <v>5180000</v>
      </c>
    </row>
    <row r="9" spans="1:4" ht="15.75">
      <c r="A9" s="250">
        <v>6</v>
      </c>
      <c r="B9" s="339"/>
      <c r="C9" s="339"/>
      <c r="D9" s="271"/>
    </row>
    <row r="10" spans="1:4" ht="15.75">
      <c r="A10" s="250">
        <v>7</v>
      </c>
      <c r="B10" s="339" t="s">
        <v>376</v>
      </c>
      <c r="C10" s="339"/>
      <c r="D10" s="271">
        <v>-1400000</v>
      </c>
    </row>
    <row r="11" spans="1:4" ht="15.75">
      <c r="A11" s="250">
        <v>8</v>
      </c>
      <c r="B11" s="339" t="s">
        <v>377</v>
      </c>
      <c r="C11" s="339"/>
      <c r="D11" s="271">
        <v>-600000</v>
      </c>
    </row>
    <row r="12" spans="1:4" ht="15.75">
      <c r="A12" s="250">
        <v>9</v>
      </c>
      <c r="B12" s="470" t="s">
        <v>373</v>
      </c>
      <c r="C12" s="470"/>
      <c r="D12" s="271">
        <f>SUM(D8:D11)</f>
        <v>3180000</v>
      </c>
    </row>
    <row r="13" spans="1:4" ht="15">
      <c r="A13" s="250"/>
      <c r="B13" s="242"/>
      <c r="C13" s="242"/>
      <c r="D13" s="242"/>
    </row>
    <row r="14" spans="1:4" ht="15.75">
      <c r="A14" s="277" t="s">
        <v>465</v>
      </c>
      <c r="B14" s="242"/>
      <c r="C14" s="242"/>
      <c r="D14" s="633"/>
    </row>
    <row r="15" spans="1:4" ht="15">
      <c r="A15" s="277" t="s">
        <v>677</v>
      </c>
      <c r="B15" s="242"/>
      <c r="C15" s="242"/>
      <c r="D15" s="242"/>
    </row>
    <row r="16" spans="1:4" ht="15.75">
      <c r="A16" s="277" t="s">
        <v>466</v>
      </c>
      <c r="B16" s="242"/>
      <c r="C16" s="242"/>
      <c r="D16" s="633"/>
    </row>
    <row r="17" spans="1:4" ht="15">
      <c r="A17" s="277" t="s">
        <v>467</v>
      </c>
      <c r="B17" s="242"/>
      <c r="C17" s="242"/>
      <c r="D17" s="242"/>
    </row>
    <row r="18" spans="1:4" ht="15.75">
      <c r="A18" s="277" t="s">
        <v>468</v>
      </c>
      <c r="B18" s="242"/>
      <c r="C18" s="242"/>
      <c r="D18" s="631"/>
    </row>
    <row r="19" ht="12.75">
      <c r="D19" s="86"/>
    </row>
    <row r="23" spans="4:5" ht="12.75">
      <c r="D23" s="22"/>
      <c r="E23" s="13"/>
    </row>
    <row r="24" spans="4:5" ht="12.75">
      <c r="D24" s="22"/>
      <c r="E24" s="13"/>
    </row>
    <row r="25" spans="4:5" ht="12.75">
      <c r="D25" s="22"/>
      <c r="E25" s="13"/>
    </row>
    <row r="26" ht="12.75">
      <c r="E26" s="13"/>
    </row>
  </sheetData>
  <mergeCells count="1">
    <mergeCell ref="A1:D1"/>
  </mergeCells>
  <dataValidations count="1">
    <dataValidation type="list" showInputMessage="1" showErrorMessage="1" sqref="D24">
      <formula1>"Expense QGC,Expense DPU,Expense CCS,Expense FINAL ORDER,Expense HISTORICAL,,Expense Dec 08,Expense Jun 09"</formula1>
    </dataValidation>
  </dataValidations>
  <printOptions/>
  <pageMargins left="0.75" right="0.25" top="1.51" bottom="1" header="0.17" footer="0.5"/>
  <pageSetup firstPageNumber="38" useFirstPageNumber="1" horizontalDpi="1200" verticalDpi="1200" orientation="portrait" r:id="rId1"/>
  <headerFooter alignWithMargins="0">
    <oddHeader>&amp;R&amp;"Times New Roman,Regular"&amp;14Questar Gas Company
Docket 07-057-13
QGC Exhibit 6.3
Page &amp;P of 41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D41"/>
  <sheetViews>
    <sheetView view="pageBreakPreview" zoomScale="60" workbookViewId="0" topLeftCell="A1">
      <selection activeCell="A42" sqref="A42"/>
    </sheetView>
  </sheetViews>
  <sheetFormatPr defaultColWidth="9.140625" defaultRowHeight="12.75"/>
  <cols>
    <col min="1" max="1" width="5.7109375" style="0" customWidth="1"/>
    <col min="2" max="2" width="37.57421875" style="65" customWidth="1"/>
    <col min="3" max="3" width="3.421875" style="65" customWidth="1"/>
    <col min="4" max="4" width="18.28125" style="9" customWidth="1"/>
  </cols>
  <sheetData>
    <row r="3" spans="1:4" ht="26.25">
      <c r="A3" s="645" t="s">
        <v>455</v>
      </c>
      <c r="B3" s="645"/>
      <c r="C3" s="645"/>
      <c r="D3" s="645"/>
    </row>
    <row r="5" spans="2:4" s="255" customFormat="1" ht="15.75">
      <c r="B5" s="498"/>
      <c r="C5" s="498"/>
      <c r="D5" s="634" t="s">
        <v>0</v>
      </c>
    </row>
    <row r="6" spans="2:4" s="255" customFormat="1" ht="15.75">
      <c r="B6" s="498"/>
      <c r="C6" s="498"/>
      <c r="D6" s="634" t="s">
        <v>442</v>
      </c>
    </row>
    <row r="7" spans="2:4" s="255" customFormat="1" ht="16.5" thickBot="1">
      <c r="B7" s="498"/>
      <c r="C7" s="498"/>
      <c r="D7" s="635">
        <v>39994</v>
      </c>
    </row>
    <row r="8" spans="2:4" s="255" customFormat="1" ht="15.75">
      <c r="B8" s="498"/>
      <c r="C8" s="498"/>
      <c r="D8" s="636"/>
    </row>
    <row r="9" spans="1:4" s="255" customFormat="1" ht="15.75">
      <c r="A9" s="312">
        <v>1</v>
      </c>
      <c r="B9" s="496" t="s">
        <v>378</v>
      </c>
      <c r="C9" s="637" t="s">
        <v>419</v>
      </c>
      <c r="D9" s="638">
        <v>576000</v>
      </c>
    </row>
    <row r="10" spans="1:4" s="255" customFormat="1" ht="15.75">
      <c r="A10" s="312">
        <v>2</v>
      </c>
      <c r="B10" s="496" t="s">
        <v>425</v>
      </c>
      <c r="C10" s="637" t="s">
        <v>420</v>
      </c>
      <c r="D10" s="638">
        <v>9550</v>
      </c>
    </row>
    <row r="11" spans="1:4" s="255" customFormat="1" ht="15.75">
      <c r="A11" s="312">
        <v>3</v>
      </c>
      <c r="B11" s="496" t="s">
        <v>426</v>
      </c>
      <c r="C11" s="637" t="s">
        <v>445</v>
      </c>
      <c r="D11" s="639">
        <v>4530176</v>
      </c>
    </row>
    <row r="12" spans="1:4" s="255" customFormat="1" ht="15.75">
      <c r="A12" s="312">
        <v>4</v>
      </c>
      <c r="B12" s="242"/>
      <c r="C12" s="637"/>
      <c r="D12" s="640"/>
    </row>
    <row r="13" spans="1:4" s="255" customFormat="1" ht="15.75">
      <c r="A13" s="312">
        <v>5</v>
      </c>
      <c r="B13" s="641" t="s">
        <v>450</v>
      </c>
      <c r="C13" s="637" t="s">
        <v>446</v>
      </c>
      <c r="D13" s="640">
        <v>3400000</v>
      </c>
    </row>
    <row r="14" spans="1:4" s="255" customFormat="1" ht="15.75">
      <c r="A14" s="312">
        <v>6</v>
      </c>
      <c r="B14" s="242"/>
      <c r="C14" s="637"/>
      <c r="D14" s="640"/>
    </row>
    <row r="15" spans="1:4" s="255" customFormat="1" ht="15.75">
      <c r="A15" s="312">
        <v>7</v>
      </c>
      <c r="B15" s="242" t="s">
        <v>451</v>
      </c>
      <c r="C15" s="637" t="s">
        <v>447</v>
      </c>
      <c r="D15" s="640">
        <v>-76500</v>
      </c>
    </row>
    <row r="16" spans="1:4" s="255" customFormat="1" ht="15.75">
      <c r="A16" s="312">
        <v>8</v>
      </c>
      <c r="B16" s="242"/>
      <c r="C16" s="637"/>
      <c r="D16" s="640"/>
    </row>
    <row r="17" spans="1:4" s="255" customFormat="1" ht="15.75">
      <c r="A17" s="312">
        <v>9</v>
      </c>
      <c r="B17" s="242" t="s">
        <v>452</v>
      </c>
      <c r="C17" s="637" t="s">
        <v>448</v>
      </c>
      <c r="D17" s="640">
        <v>76500</v>
      </c>
    </row>
    <row r="18" spans="1:4" s="255" customFormat="1" ht="15.75">
      <c r="A18" s="312">
        <v>10</v>
      </c>
      <c r="B18" s="242"/>
      <c r="C18" s="637"/>
      <c r="D18" s="640"/>
    </row>
    <row r="19" spans="1:4" s="255" customFormat="1" ht="15.75">
      <c r="A19" s="312">
        <v>11</v>
      </c>
      <c r="B19" s="242" t="s">
        <v>453</v>
      </c>
      <c r="C19" s="637" t="s">
        <v>449</v>
      </c>
      <c r="D19" s="640">
        <v>-35566</v>
      </c>
    </row>
    <row r="20" spans="1:4" s="255" customFormat="1" ht="15.75">
      <c r="A20" s="312">
        <v>12</v>
      </c>
      <c r="B20" s="242"/>
      <c r="C20" s="637"/>
      <c r="D20" s="634"/>
    </row>
    <row r="21" spans="1:4" s="255" customFormat="1" ht="15.75">
      <c r="A21" s="312">
        <v>13</v>
      </c>
      <c r="B21" s="275" t="s">
        <v>454</v>
      </c>
      <c r="C21" s="637" t="s">
        <v>555</v>
      </c>
      <c r="D21" s="640">
        <v>37400</v>
      </c>
    </row>
    <row r="22" spans="2:4" s="255" customFormat="1" ht="15.75">
      <c r="B22" s="364"/>
      <c r="C22" s="364"/>
      <c r="D22" s="368"/>
    </row>
    <row r="23" spans="1:4" s="255" customFormat="1" ht="15.75">
      <c r="A23" s="255" t="s">
        <v>502</v>
      </c>
      <c r="B23" s="364"/>
      <c r="C23" s="364"/>
      <c r="D23" s="368"/>
    </row>
    <row r="24" spans="1:4" s="255" customFormat="1" ht="15.75">
      <c r="A24" s="255" t="s">
        <v>501</v>
      </c>
      <c r="B24" s="364"/>
      <c r="C24" s="364"/>
      <c r="D24" s="368"/>
    </row>
    <row r="25" spans="1:4" s="255" customFormat="1" ht="15.75">
      <c r="A25" s="255" t="s">
        <v>504</v>
      </c>
      <c r="B25" s="364"/>
      <c r="C25" s="364"/>
      <c r="D25" s="368"/>
    </row>
    <row r="26" spans="1:4" s="255" customFormat="1" ht="15.75">
      <c r="A26" s="255" t="s">
        <v>503</v>
      </c>
      <c r="B26" s="364"/>
      <c r="C26" s="364"/>
      <c r="D26" s="368"/>
    </row>
    <row r="27" spans="1:4" s="255" customFormat="1" ht="15.75">
      <c r="A27" s="255" t="s">
        <v>505</v>
      </c>
      <c r="B27" s="364"/>
      <c r="C27" s="364"/>
      <c r="D27" s="368"/>
    </row>
    <row r="28" spans="1:4" s="255" customFormat="1" ht="15.75">
      <c r="A28" s="255" t="s">
        <v>506</v>
      </c>
      <c r="B28" s="364"/>
      <c r="C28" s="364"/>
      <c r="D28" s="368"/>
    </row>
    <row r="29" spans="1:4" s="255" customFormat="1" ht="15.75">
      <c r="A29" s="255" t="s">
        <v>508</v>
      </c>
      <c r="B29" s="364"/>
      <c r="C29" s="364"/>
      <c r="D29" s="368"/>
    </row>
    <row r="30" spans="1:4" s="255" customFormat="1" ht="15.75">
      <c r="A30" s="255" t="s">
        <v>507</v>
      </c>
      <c r="B30" s="364"/>
      <c r="C30" s="364"/>
      <c r="D30" s="368"/>
    </row>
    <row r="31" spans="1:4" s="255" customFormat="1" ht="15.75">
      <c r="A31" s="255" t="s">
        <v>582</v>
      </c>
      <c r="B31" s="364"/>
      <c r="C31" s="364"/>
      <c r="D31" s="368"/>
    </row>
    <row r="32" spans="1:4" s="255" customFormat="1" ht="15.75">
      <c r="A32" s="255" t="s">
        <v>509</v>
      </c>
      <c r="B32" s="364"/>
      <c r="C32" s="364"/>
      <c r="D32" s="368"/>
    </row>
    <row r="33" spans="1:4" s="255" customFormat="1" ht="15.75">
      <c r="A33" s="255" t="s">
        <v>674</v>
      </c>
      <c r="B33" s="364"/>
      <c r="C33" s="364"/>
      <c r="D33" s="368"/>
    </row>
    <row r="34" spans="1:4" s="255" customFormat="1" ht="15.75">
      <c r="A34" s="255" t="s">
        <v>510</v>
      </c>
      <c r="B34" s="364"/>
      <c r="C34" s="364"/>
      <c r="D34" s="368"/>
    </row>
    <row r="35" spans="1:4" s="255" customFormat="1" ht="15.75">
      <c r="A35" s="255" t="s">
        <v>583</v>
      </c>
      <c r="B35" s="364"/>
      <c r="C35" s="364"/>
      <c r="D35" s="368"/>
    </row>
    <row r="36" spans="1:4" s="255" customFormat="1" ht="15.75">
      <c r="A36" s="255" t="s">
        <v>511</v>
      </c>
      <c r="B36" s="364"/>
      <c r="C36" s="364"/>
      <c r="D36" s="368"/>
    </row>
    <row r="37" spans="1:4" s="255" customFormat="1" ht="15.75">
      <c r="A37" s="255" t="s">
        <v>584</v>
      </c>
      <c r="B37" s="364"/>
      <c r="C37" s="364"/>
      <c r="D37" s="368"/>
    </row>
    <row r="38" spans="1:4" s="255" customFormat="1" ht="15.75">
      <c r="A38" s="255" t="s">
        <v>512</v>
      </c>
      <c r="B38" s="364"/>
      <c r="C38" s="364"/>
      <c r="D38" s="368"/>
    </row>
    <row r="39" spans="1:4" s="255" customFormat="1" ht="15.75">
      <c r="A39" s="255" t="s">
        <v>513</v>
      </c>
      <c r="B39" s="364"/>
      <c r="C39" s="364"/>
      <c r="D39" s="368"/>
    </row>
    <row r="40" spans="1:4" s="255" customFormat="1" ht="15.75">
      <c r="A40" s="255" t="s">
        <v>585</v>
      </c>
      <c r="B40" s="364"/>
      <c r="C40" s="364"/>
      <c r="D40" s="368"/>
    </row>
    <row r="41" spans="1:4" s="255" customFormat="1" ht="15.75">
      <c r="A41" s="255" t="s">
        <v>675</v>
      </c>
      <c r="B41" s="364"/>
      <c r="C41" s="364"/>
      <c r="D41" s="368"/>
    </row>
  </sheetData>
  <mergeCells count="1">
    <mergeCell ref="A3:D3"/>
  </mergeCells>
  <printOptions horizontalCentered="1"/>
  <pageMargins left="0.75" right="0.25" top="1.28" bottom="1" header="0.17" footer="0.5"/>
  <pageSetup firstPageNumber="39" useFirstPageNumber="1" horizontalDpi="1200" verticalDpi="1200" orientation="portrait" scale="98" r:id="rId1"/>
  <headerFooter alignWithMargins="0">
    <oddHeader>&amp;R&amp;12Questar Gas Company
Docket 07-057-13
QGC Exhbit 6.3
Page &amp;P of 41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9.140625" style="13" customWidth="1"/>
    <col min="2" max="2" width="20.421875" style="65" customWidth="1"/>
    <col min="3" max="3" width="26.7109375" style="13" bestFit="1" customWidth="1"/>
    <col min="4" max="4" width="19.140625" style="13" bestFit="1" customWidth="1"/>
    <col min="5" max="5" width="18.57421875" style="13" customWidth="1"/>
    <col min="6" max="6" width="4.28125" style="13" customWidth="1"/>
    <col min="7" max="7" width="16.8515625" style="13" customWidth="1"/>
    <col min="8" max="16384" width="9.140625" style="13" customWidth="1"/>
  </cols>
  <sheetData>
    <row r="1" spans="1:7" ht="26.25">
      <c r="A1" s="647" t="s">
        <v>659</v>
      </c>
      <c r="B1" s="647"/>
      <c r="C1" s="647"/>
      <c r="D1" s="647"/>
      <c r="E1" s="647"/>
      <c r="F1" s="647"/>
      <c r="G1" s="647"/>
    </row>
    <row r="2" spans="2:7" ht="18">
      <c r="B2" s="206"/>
      <c r="C2" s="206"/>
      <c r="D2" s="206"/>
      <c r="E2" s="206"/>
      <c r="F2" s="206"/>
      <c r="G2" s="206"/>
    </row>
    <row r="3" spans="2:7" s="242" customFormat="1" ht="15.75">
      <c r="B3" s="364"/>
      <c r="D3" s="278" t="s">
        <v>0</v>
      </c>
      <c r="E3" s="278" t="s">
        <v>1</v>
      </c>
      <c r="F3" s="278"/>
      <c r="G3" s="278" t="s">
        <v>552</v>
      </c>
    </row>
    <row r="4" spans="2:6" s="242" customFormat="1" ht="15.75">
      <c r="B4" s="364"/>
      <c r="D4" s="278" t="s">
        <v>115</v>
      </c>
      <c r="E4" s="278" t="s">
        <v>379</v>
      </c>
      <c r="F4" s="278"/>
    </row>
    <row r="5" spans="2:7" s="242" customFormat="1" ht="15.75">
      <c r="B5" s="364"/>
      <c r="C5" s="459"/>
      <c r="D5" s="278" t="s">
        <v>250</v>
      </c>
      <c r="E5" s="278" t="s">
        <v>250</v>
      </c>
      <c r="F5" s="278"/>
      <c r="G5" s="278"/>
    </row>
    <row r="6" spans="2:7" s="242" customFormat="1" ht="15.75">
      <c r="B6" s="364"/>
      <c r="D6" s="278" t="s">
        <v>381</v>
      </c>
      <c r="E6" s="278" t="s">
        <v>381</v>
      </c>
      <c r="F6" s="278"/>
      <c r="G6" s="278" t="s">
        <v>380</v>
      </c>
    </row>
    <row r="7" spans="2:7" s="242" customFormat="1" ht="15.75">
      <c r="B7" s="460" t="s">
        <v>382</v>
      </c>
      <c r="C7" s="461"/>
      <c r="D7" s="461"/>
      <c r="E7" s="461"/>
      <c r="F7" s="461"/>
      <c r="G7" s="461"/>
    </row>
    <row r="8" spans="1:7" s="242" customFormat="1" ht="15.75">
      <c r="A8" s="250">
        <v>1</v>
      </c>
      <c r="B8" s="460"/>
      <c r="C8" s="461" t="s">
        <v>609</v>
      </c>
      <c r="D8" s="472">
        <f>205440302+2169046</f>
        <v>207609348</v>
      </c>
      <c r="E8" s="472">
        <v>177787622</v>
      </c>
      <c r="F8" s="461"/>
      <c r="G8" s="472">
        <f>E8-D8</f>
        <v>-29821726</v>
      </c>
    </row>
    <row r="9" spans="1:7" s="242" customFormat="1" ht="15.75">
      <c r="A9" s="250">
        <v>2</v>
      </c>
      <c r="B9" s="460"/>
      <c r="C9" s="461" t="s">
        <v>586</v>
      </c>
      <c r="D9" s="472">
        <v>0</v>
      </c>
      <c r="E9" s="472">
        <v>40725694</v>
      </c>
      <c r="F9" s="461"/>
      <c r="G9" s="472">
        <f>E9-D9</f>
        <v>40725694</v>
      </c>
    </row>
    <row r="10" spans="1:7" s="242" customFormat="1" ht="15.75">
      <c r="A10" s="250">
        <v>3</v>
      </c>
      <c r="B10" s="460"/>
      <c r="C10" s="461" t="s">
        <v>384</v>
      </c>
      <c r="D10" s="472">
        <v>2507613</v>
      </c>
      <c r="E10" s="472">
        <v>1826083</v>
      </c>
      <c r="F10" s="461"/>
      <c r="G10" s="472">
        <f aca="true" t="shared" si="0" ref="G10:G15">E10-D10</f>
        <v>-681530</v>
      </c>
    </row>
    <row r="11" spans="1:7" s="242" customFormat="1" ht="15.75">
      <c r="A11" s="250">
        <v>5</v>
      </c>
      <c r="B11" s="460"/>
      <c r="C11" s="461" t="s">
        <v>385</v>
      </c>
      <c r="D11" s="472">
        <v>3860977</v>
      </c>
      <c r="E11" s="472">
        <v>3870266</v>
      </c>
      <c r="F11" s="461"/>
      <c r="G11" s="472">
        <f t="shared" si="0"/>
        <v>9289</v>
      </c>
    </row>
    <row r="12" spans="1:7" s="242" customFormat="1" ht="15.75">
      <c r="A12" s="250">
        <v>6</v>
      </c>
      <c r="B12" s="460"/>
      <c r="C12" s="461" t="s">
        <v>386</v>
      </c>
      <c r="D12" s="472">
        <v>84691</v>
      </c>
      <c r="E12" s="472">
        <v>91620</v>
      </c>
      <c r="F12" s="461"/>
      <c r="G12" s="472">
        <f t="shared" si="0"/>
        <v>6929</v>
      </c>
    </row>
    <row r="13" spans="1:7" s="242" customFormat="1" ht="15.75">
      <c r="A13" s="250">
        <v>7</v>
      </c>
      <c r="B13" s="460"/>
      <c r="C13" s="461" t="s">
        <v>387</v>
      </c>
      <c r="D13" s="472">
        <v>332431.6066627577</v>
      </c>
      <c r="E13" s="472">
        <v>351338</v>
      </c>
      <c r="F13" s="461"/>
      <c r="G13" s="472">
        <f t="shared" si="0"/>
        <v>18906.393337242305</v>
      </c>
    </row>
    <row r="14" spans="1:7" s="242" customFormat="1" ht="15.75">
      <c r="A14" s="250">
        <v>8</v>
      </c>
      <c r="B14" s="460"/>
      <c r="C14" s="461" t="s">
        <v>388</v>
      </c>
      <c r="D14" s="472">
        <v>113727</v>
      </c>
      <c r="E14" s="472">
        <v>107253</v>
      </c>
      <c r="F14" s="461"/>
      <c r="G14" s="472">
        <f t="shared" si="0"/>
        <v>-6474</v>
      </c>
    </row>
    <row r="15" spans="1:7" s="242" customFormat="1" ht="16.5" thickBot="1">
      <c r="A15" s="250">
        <v>9</v>
      </c>
      <c r="B15" s="460"/>
      <c r="C15" s="461" t="s">
        <v>500</v>
      </c>
      <c r="D15" s="473">
        <v>0</v>
      </c>
      <c r="E15" s="473">
        <v>2400000</v>
      </c>
      <c r="F15" s="462"/>
      <c r="G15" s="473">
        <f t="shared" si="0"/>
        <v>2400000</v>
      </c>
    </row>
    <row r="16" spans="1:7" s="242" customFormat="1" ht="15.75">
      <c r="A16" s="250">
        <v>10</v>
      </c>
      <c r="B16" s="460" t="s">
        <v>389</v>
      </c>
      <c r="C16" s="461"/>
      <c r="D16" s="474">
        <f>SUM(D8:D15)</f>
        <v>214508787.60666275</v>
      </c>
      <c r="E16" s="474">
        <f>SUM(E8:E15)</f>
        <v>227159876</v>
      </c>
      <c r="F16" s="460"/>
      <c r="G16" s="474">
        <f>E16-D16</f>
        <v>12651088.39333725</v>
      </c>
    </row>
    <row r="17" spans="1:7" s="242" customFormat="1" ht="15.75">
      <c r="A17" s="250">
        <v>11</v>
      </c>
      <c r="B17" s="460"/>
      <c r="C17" s="461"/>
      <c r="D17" s="461"/>
      <c r="E17" s="472"/>
      <c r="F17" s="461"/>
      <c r="G17" s="472"/>
    </row>
    <row r="18" spans="1:7" s="242" customFormat="1" ht="15.75">
      <c r="A18" s="250">
        <v>12</v>
      </c>
      <c r="B18" s="460" t="s">
        <v>390</v>
      </c>
      <c r="C18" s="461"/>
      <c r="D18" s="461"/>
      <c r="E18" s="472"/>
      <c r="F18" s="461"/>
      <c r="G18" s="472"/>
    </row>
    <row r="19" spans="1:7" s="242" customFormat="1" ht="15.75">
      <c r="A19" s="250">
        <v>13</v>
      </c>
      <c r="B19" s="460"/>
      <c r="C19" s="461" t="s">
        <v>391</v>
      </c>
      <c r="D19" s="472">
        <v>0</v>
      </c>
      <c r="E19" s="472">
        <v>0</v>
      </c>
      <c r="F19" s="461"/>
      <c r="G19" s="472">
        <f aca="true" t="shared" si="1" ref="G19:G24">E19-D19</f>
        <v>0</v>
      </c>
    </row>
    <row r="20" spans="1:7" s="242" customFormat="1" ht="15.75">
      <c r="A20" s="250">
        <v>14</v>
      </c>
      <c r="B20" s="460"/>
      <c r="C20" s="461" t="s">
        <v>392</v>
      </c>
      <c r="D20" s="472">
        <v>422964</v>
      </c>
      <c r="E20" s="472">
        <v>345000</v>
      </c>
      <c r="F20" s="461"/>
      <c r="G20" s="472">
        <f t="shared" si="1"/>
        <v>-77964</v>
      </c>
    </row>
    <row r="21" spans="1:7" s="242" customFormat="1" ht="15.75">
      <c r="A21" s="250">
        <v>15</v>
      </c>
      <c r="B21" s="460"/>
      <c r="C21" s="461" t="s">
        <v>393</v>
      </c>
      <c r="D21" s="472">
        <v>0</v>
      </c>
      <c r="E21" s="472">
        <v>0</v>
      </c>
      <c r="F21" s="461"/>
      <c r="G21" s="472">
        <f t="shared" si="1"/>
        <v>0</v>
      </c>
    </row>
    <row r="22" spans="1:7" s="242" customFormat="1" ht="15.75">
      <c r="A22" s="250">
        <v>16</v>
      </c>
      <c r="B22" s="460"/>
      <c r="C22" s="461" t="s">
        <v>394</v>
      </c>
      <c r="D22" s="472">
        <v>196237</v>
      </c>
      <c r="E22" s="472">
        <v>165778</v>
      </c>
      <c r="F22" s="461"/>
      <c r="G22" s="472">
        <f t="shared" si="1"/>
        <v>-30459</v>
      </c>
    </row>
    <row r="23" spans="1:7" s="242" customFormat="1" ht="16.5" thickBot="1">
      <c r="A23" s="250">
        <v>17</v>
      </c>
      <c r="B23" s="460"/>
      <c r="C23" s="461" t="s">
        <v>395</v>
      </c>
      <c r="D23" s="473">
        <v>0</v>
      </c>
      <c r="E23" s="473">
        <v>22545</v>
      </c>
      <c r="F23" s="462"/>
      <c r="G23" s="473">
        <f t="shared" si="1"/>
        <v>22545</v>
      </c>
    </row>
    <row r="24" spans="1:7" s="242" customFormat="1" ht="15.75">
      <c r="A24" s="250">
        <v>18</v>
      </c>
      <c r="B24" s="460" t="s">
        <v>396</v>
      </c>
      <c r="C24" s="461"/>
      <c r="D24" s="474">
        <f>SUM(D19:D23)</f>
        <v>619201</v>
      </c>
      <c r="E24" s="474">
        <f>SUM(E19:E23)</f>
        <v>533323</v>
      </c>
      <c r="F24" s="460"/>
      <c r="G24" s="474">
        <f t="shared" si="1"/>
        <v>-85878</v>
      </c>
    </row>
    <row r="25" spans="1:7" s="242" customFormat="1" ht="15.75">
      <c r="A25" s="250">
        <v>19</v>
      </c>
      <c r="B25" s="460"/>
      <c r="C25" s="461"/>
      <c r="D25" s="461"/>
      <c r="E25" s="472"/>
      <c r="F25" s="461"/>
      <c r="G25" s="472"/>
    </row>
    <row r="26" spans="1:7" s="242" customFormat="1" ht="15.75">
      <c r="A26" s="250">
        <v>20</v>
      </c>
      <c r="B26" s="460" t="s">
        <v>397</v>
      </c>
      <c r="C26" s="461" t="s">
        <v>398</v>
      </c>
      <c r="D26" s="472">
        <v>3244914</v>
      </c>
      <c r="E26" s="472">
        <v>1316106</v>
      </c>
      <c r="F26" s="461"/>
      <c r="G26" s="472">
        <f aca="true" t="shared" si="2" ref="G26:G32">E26-D26</f>
        <v>-1928808</v>
      </c>
    </row>
    <row r="27" spans="1:7" s="242" customFormat="1" ht="15.75">
      <c r="A27" s="250">
        <v>21</v>
      </c>
      <c r="B27" s="460"/>
      <c r="C27" s="461" t="s">
        <v>399</v>
      </c>
      <c r="D27" s="472">
        <v>1855143</v>
      </c>
      <c r="E27" s="472">
        <v>1881322</v>
      </c>
      <c r="F27" s="461"/>
      <c r="G27" s="472">
        <f t="shared" si="2"/>
        <v>26179</v>
      </c>
    </row>
    <row r="28" spans="1:7" s="242" customFormat="1" ht="15.75">
      <c r="A28" s="250">
        <v>22</v>
      </c>
      <c r="B28" s="460"/>
      <c r="C28" s="461" t="s">
        <v>400</v>
      </c>
      <c r="D28" s="472">
        <v>13953</v>
      </c>
      <c r="E28" s="472">
        <v>15178</v>
      </c>
      <c r="F28" s="461"/>
      <c r="G28" s="472">
        <f t="shared" si="2"/>
        <v>1225</v>
      </c>
    </row>
    <row r="29" spans="1:7" s="242" customFormat="1" ht="15.75">
      <c r="A29" s="250">
        <v>23</v>
      </c>
      <c r="B29" s="460"/>
      <c r="C29" s="461" t="s">
        <v>401</v>
      </c>
      <c r="D29" s="472">
        <v>0</v>
      </c>
      <c r="E29" s="472">
        <v>0</v>
      </c>
      <c r="F29" s="461"/>
      <c r="G29" s="472">
        <f t="shared" si="2"/>
        <v>0</v>
      </c>
    </row>
    <row r="30" spans="1:7" s="242" customFormat="1" ht="15.75">
      <c r="A30" s="250">
        <v>24</v>
      </c>
      <c r="B30" s="460"/>
      <c r="C30" s="463" t="s">
        <v>402</v>
      </c>
      <c r="D30" s="472">
        <v>3033071</v>
      </c>
      <c r="E30" s="472">
        <v>2593160</v>
      </c>
      <c r="F30" s="461"/>
      <c r="G30" s="472">
        <f t="shared" si="2"/>
        <v>-439911</v>
      </c>
    </row>
    <row r="31" spans="1:7" s="242" customFormat="1" ht="16.5" thickBot="1">
      <c r="A31" s="250">
        <v>25</v>
      </c>
      <c r="B31" s="460"/>
      <c r="C31" s="463" t="s">
        <v>403</v>
      </c>
      <c r="D31" s="473">
        <v>0</v>
      </c>
      <c r="E31" s="473">
        <v>32347</v>
      </c>
      <c r="F31" s="462"/>
      <c r="G31" s="473">
        <f t="shared" si="2"/>
        <v>32347</v>
      </c>
    </row>
    <row r="32" spans="1:7" s="242" customFormat="1" ht="15.75">
      <c r="A32" s="250">
        <v>26</v>
      </c>
      <c r="B32" s="460" t="s">
        <v>404</v>
      </c>
      <c r="C32" s="461"/>
      <c r="D32" s="474">
        <f>SUM(D26:D31)</f>
        <v>8147081</v>
      </c>
      <c r="E32" s="474">
        <f>SUM(E26:E31)</f>
        <v>5838113</v>
      </c>
      <c r="F32" s="460"/>
      <c r="G32" s="474">
        <f t="shared" si="2"/>
        <v>-2308968</v>
      </c>
    </row>
    <row r="33" spans="1:7" s="242" customFormat="1" ht="15.75">
      <c r="A33" s="250">
        <v>27</v>
      </c>
      <c r="B33" s="460"/>
      <c r="C33" s="461"/>
      <c r="D33" s="474"/>
      <c r="E33" s="474"/>
      <c r="F33" s="460"/>
      <c r="G33" s="474"/>
    </row>
    <row r="34" spans="1:7" s="242" customFormat="1" ht="15.75">
      <c r="A34" s="250">
        <v>28</v>
      </c>
      <c r="B34" s="464" t="s">
        <v>405</v>
      </c>
      <c r="C34" s="461"/>
      <c r="D34" s="474">
        <f>D32+D24+D16</f>
        <v>223275069.60666275</v>
      </c>
      <c r="E34" s="474">
        <f>E32+E24+E16</f>
        <v>233531312</v>
      </c>
      <c r="F34" s="460"/>
      <c r="G34" s="474">
        <f>E34-D34</f>
        <v>10256242.39333725</v>
      </c>
    </row>
    <row r="35" spans="1:7" s="242" customFormat="1" ht="15.75">
      <c r="A35" s="250">
        <v>29</v>
      </c>
      <c r="B35" s="460"/>
      <c r="C35" s="461"/>
      <c r="D35" s="460"/>
      <c r="E35" s="474"/>
      <c r="F35" s="460"/>
      <c r="G35" s="474"/>
    </row>
    <row r="36" spans="1:7" s="242" customFormat="1" ht="15.75">
      <c r="A36" s="250">
        <v>30</v>
      </c>
      <c r="B36" s="460"/>
      <c r="C36" s="461"/>
      <c r="D36" s="461"/>
      <c r="E36" s="472"/>
      <c r="F36" s="461"/>
      <c r="G36" s="472"/>
    </row>
    <row r="37" spans="1:7" s="242" customFormat="1" ht="15.75">
      <c r="A37" s="250">
        <v>31</v>
      </c>
      <c r="B37" s="460" t="s">
        <v>406</v>
      </c>
      <c r="C37" s="461"/>
      <c r="D37" s="461"/>
      <c r="E37" s="472"/>
      <c r="F37" s="461"/>
      <c r="G37" s="472"/>
    </row>
    <row r="38" spans="1:7" s="242" customFormat="1" ht="15.75">
      <c r="A38" s="250">
        <v>32</v>
      </c>
      <c r="B38" s="460"/>
      <c r="C38" s="461" t="s">
        <v>383</v>
      </c>
      <c r="D38" s="472">
        <v>8720490</v>
      </c>
      <c r="E38" s="472">
        <v>9070567</v>
      </c>
      <c r="F38" s="461"/>
      <c r="G38" s="472">
        <f>E38-D38</f>
        <v>350077</v>
      </c>
    </row>
    <row r="39" spans="1:7" s="242" customFormat="1" ht="15.75">
      <c r="A39" s="250">
        <v>33</v>
      </c>
      <c r="B39" s="460"/>
      <c r="C39" s="461" t="s">
        <v>407</v>
      </c>
      <c r="D39" s="472">
        <v>467141</v>
      </c>
      <c r="E39" s="472">
        <v>478197</v>
      </c>
      <c r="F39" s="461"/>
      <c r="G39" s="472">
        <f>E39-D39</f>
        <v>11056</v>
      </c>
    </row>
    <row r="40" spans="1:7" s="242" customFormat="1" ht="15.75">
      <c r="A40" s="250">
        <v>34</v>
      </c>
      <c r="B40" s="460"/>
      <c r="C40" s="461" t="s">
        <v>385</v>
      </c>
      <c r="D40" s="472">
        <v>269580</v>
      </c>
      <c r="E40" s="472">
        <v>251401</v>
      </c>
      <c r="F40" s="461"/>
      <c r="G40" s="472">
        <f>E40-D40</f>
        <v>-18179</v>
      </c>
    </row>
    <row r="41" spans="1:7" s="242" customFormat="1" ht="16.5" thickBot="1">
      <c r="A41" s="250">
        <v>35</v>
      </c>
      <c r="B41" s="460"/>
      <c r="C41" s="461" t="s">
        <v>387</v>
      </c>
      <c r="D41" s="473">
        <v>14491.090907915672</v>
      </c>
      <c r="E41" s="473">
        <v>14376</v>
      </c>
      <c r="F41" s="462"/>
      <c r="G41" s="473">
        <f>E41-D41</f>
        <v>-115.09090791567178</v>
      </c>
    </row>
    <row r="42" spans="1:7" s="242" customFormat="1" ht="15.75">
      <c r="A42" s="250">
        <v>36</v>
      </c>
      <c r="B42" s="464" t="s">
        <v>408</v>
      </c>
      <c r="C42" s="461"/>
      <c r="D42" s="475">
        <f>SUM(D38:D41)</f>
        <v>9471702.090907916</v>
      </c>
      <c r="E42" s="475">
        <f>SUM(E38:E41)</f>
        <v>9814541</v>
      </c>
      <c r="F42" s="465"/>
      <c r="G42" s="475">
        <f>E42-D42</f>
        <v>342838.9090920836</v>
      </c>
    </row>
    <row r="43" spans="1:7" s="242" customFormat="1" ht="15.75">
      <c r="A43" s="250">
        <v>37</v>
      </c>
      <c r="B43" s="464"/>
      <c r="C43" s="461"/>
      <c r="D43" s="465"/>
      <c r="E43" s="475"/>
      <c r="F43" s="465"/>
      <c r="G43" s="475"/>
    </row>
    <row r="44" spans="1:7" s="242" customFormat="1" ht="15.75">
      <c r="A44" s="250">
        <v>38</v>
      </c>
      <c r="B44" s="460" t="s">
        <v>409</v>
      </c>
      <c r="C44" s="461"/>
      <c r="D44" s="465"/>
      <c r="E44" s="475"/>
      <c r="F44" s="465"/>
      <c r="G44" s="475"/>
    </row>
    <row r="45" spans="1:7" s="242" customFormat="1" ht="15.75">
      <c r="A45" s="250">
        <v>39</v>
      </c>
      <c r="B45" s="460"/>
      <c r="C45" s="466" t="s">
        <v>391</v>
      </c>
      <c r="D45" s="476">
        <v>0</v>
      </c>
      <c r="E45" s="476">
        <v>0</v>
      </c>
      <c r="F45" s="467"/>
      <c r="G45" s="476">
        <f aca="true" t="shared" si="3" ref="G45:G50">E45-D45</f>
        <v>0</v>
      </c>
    </row>
    <row r="46" spans="1:7" s="242" customFormat="1" ht="15.75">
      <c r="A46" s="250">
        <v>40</v>
      </c>
      <c r="B46" s="460"/>
      <c r="C46" s="466" t="s">
        <v>392</v>
      </c>
      <c r="D46" s="476">
        <v>31964</v>
      </c>
      <c r="E46" s="476">
        <v>33593</v>
      </c>
      <c r="F46" s="467"/>
      <c r="G46" s="476">
        <f t="shared" si="3"/>
        <v>1629</v>
      </c>
    </row>
    <row r="47" spans="1:7" s="242" customFormat="1" ht="15.75">
      <c r="A47" s="250">
        <v>41</v>
      </c>
      <c r="B47" s="460"/>
      <c r="C47" s="466" t="s">
        <v>410</v>
      </c>
      <c r="D47" s="476">
        <v>0</v>
      </c>
      <c r="E47" s="476">
        <v>0</v>
      </c>
      <c r="F47" s="467"/>
      <c r="G47" s="476">
        <f t="shared" si="3"/>
        <v>0</v>
      </c>
    </row>
    <row r="48" spans="1:7" s="242" customFormat="1" ht="15.75">
      <c r="A48" s="250">
        <v>42</v>
      </c>
      <c r="B48" s="364"/>
      <c r="C48" s="466" t="s">
        <v>402</v>
      </c>
      <c r="D48" s="476">
        <v>20066</v>
      </c>
      <c r="E48" s="476">
        <v>18091</v>
      </c>
      <c r="F48" s="467"/>
      <c r="G48" s="476">
        <f t="shared" si="3"/>
        <v>-1975</v>
      </c>
    </row>
    <row r="49" spans="1:7" s="242" customFormat="1" ht="16.5" thickBot="1">
      <c r="A49" s="250">
        <v>43</v>
      </c>
      <c r="B49" s="364"/>
      <c r="C49" s="466" t="s">
        <v>411</v>
      </c>
      <c r="D49" s="477">
        <v>57953</v>
      </c>
      <c r="E49" s="477">
        <v>51282</v>
      </c>
      <c r="F49" s="468"/>
      <c r="G49" s="477">
        <f t="shared" si="3"/>
        <v>-6671</v>
      </c>
    </row>
    <row r="50" spans="1:7" s="242" customFormat="1" ht="16.5" thickTop="1">
      <c r="A50" s="250">
        <v>44</v>
      </c>
      <c r="B50" s="364"/>
      <c r="C50" s="461"/>
      <c r="D50" s="478">
        <f>SUM(D45:D49)</f>
        <v>109983</v>
      </c>
      <c r="E50" s="478">
        <f>SUM(E45:E49)</f>
        <v>102966</v>
      </c>
      <c r="F50" s="469"/>
      <c r="G50" s="478">
        <f t="shared" si="3"/>
        <v>-7017</v>
      </c>
    </row>
    <row r="51" spans="1:7" s="242" customFormat="1" ht="15.75">
      <c r="A51" s="250">
        <v>45</v>
      </c>
      <c r="B51" s="364"/>
      <c r="C51" s="461"/>
      <c r="D51" s="335"/>
      <c r="E51" s="479"/>
      <c r="F51" s="335"/>
      <c r="G51" s="479"/>
    </row>
    <row r="52" spans="1:7" s="242" customFormat="1" ht="15.75">
      <c r="A52" s="250">
        <v>46</v>
      </c>
      <c r="B52" s="470" t="s">
        <v>412</v>
      </c>
      <c r="D52" s="378">
        <v>232856754.69757068</v>
      </c>
      <c r="E52" s="378">
        <f>E50+E34+E42</f>
        <v>243448819</v>
      </c>
      <c r="F52" s="331" t="s">
        <v>420</v>
      </c>
      <c r="G52" s="378">
        <f>E52-D52</f>
        <v>10592064.302429318</v>
      </c>
    </row>
    <row r="53" spans="1:7" s="242" customFormat="1" ht="15.75">
      <c r="A53" s="250">
        <v>47</v>
      </c>
      <c r="B53" s="364"/>
      <c r="D53" s="271"/>
      <c r="E53" s="271"/>
      <c r="G53" s="271"/>
    </row>
    <row r="54" spans="1:7" s="242" customFormat="1" ht="15.75">
      <c r="A54" s="250">
        <v>48</v>
      </c>
      <c r="B54" s="339" t="s">
        <v>455</v>
      </c>
      <c r="D54" s="378">
        <v>0</v>
      </c>
      <c r="E54" s="378">
        <v>576000</v>
      </c>
      <c r="F54" s="331"/>
      <c r="G54" s="378">
        <f>E54-D54</f>
        <v>576000</v>
      </c>
    </row>
    <row r="55" spans="1:7" s="242" customFormat="1" ht="15.75">
      <c r="A55" s="250">
        <v>49</v>
      </c>
      <c r="D55" s="378"/>
      <c r="E55" s="378"/>
      <c r="F55" s="331"/>
      <c r="G55" s="378"/>
    </row>
    <row r="56" spans="1:7" s="242" customFormat="1" ht="15.75">
      <c r="A56" s="250">
        <v>50</v>
      </c>
      <c r="B56" s="470" t="s">
        <v>243</v>
      </c>
      <c r="D56" s="378">
        <v>0</v>
      </c>
      <c r="E56" s="378">
        <v>87204.79</v>
      </c>
      <c r="F56" s="331"/>
      <c r="G56" s="378">
        <f>E56-D56</f>
        <v>87204.79</v>
      </c>
    </row>
    <row r="57" spans="1:7" s="242" customFormat="1" ht="15.75">
      <c r="A57" s="250">
        <v>51</v>
      </c>
      <c r="D57" s="378"/>
      <c r="E57" s="378"/>
      <c r="F57" s="331"/>
      <c r="G57" s="378"/>
    </row>
    <row r="58" spans="1:7" s="242" customFormat="1" ht="15.75">
      <c r="A58" s="250">
        <v>52</v>
      </c>
      <c r="B58" s="470" t="s">
        <v>413</v>
      </c>
      <c r="C58" s="461"/>
      <c r="D58" s="378">
        <v>0</v>
      </c>
      <c r="E58" s="378">
        <v>20520</v>
      </c>
      <c r="F58" s="331"/>
      <c r="G58" s="378">
        <f>E58-D58</f>
        <v>20520</v>
      </c>
    </row>
    <row r="59" spans="1:7" s="242" customFormat="1" ht="16.5" thickBot="1">
      <c r="A59" s="250">
        <v>53</v>
      </c>
      <c r="C59" s="461"/>
      <c r="D59" s="480"/>
      <c r="E59" s="480"/>
      <c r="F59" s="471"/>
      <c r="G59" s="480"/>
    </row>
    <row r="60" spans="2:7" s="242" customFormat="1" ht="15.75">
      <c r="B60" s="339" t="s">
        <v>414</v>
      </c>
      <c r="C60" s="461"/>
      <c r="D60" s="378">
        <v>232856754.69757068</v>
      </c>
      <c r="E60" s="378">
        <f>SUM(E52:E58)</f>
        <v>244132543.79</v>
      </c>
      <c r="F60" s="331"/>
      <c r="G60" s="378">
        <f>E60-D60</f>
        <v>11275789.09242931</v>
      </c>
    </row>
    <row r="61" spans="2:3" s="242" customFormat="1" ht="15.75">
      <c r="B61" s="364"/>
      <c r="C61" s="461"/>
    </row>
    <row r="62" spans="1:3" s="242" customFormat="1" ht="15.75">
      <c r="A62" s="242" t="s">
        <v>611</v>
      </c>
      <c r="B62" s="364"/>
      <c r="C62" s="461"/>
    </row>
    <row r="63" spans="1:3" s="242" customFormat="1" ht="15.75">
      <c r="A63" s="242" t="s">
        <v>610</v>
      </c>
      <c r="B63" s="364"/>
      <c r="C63" s="461"/>
    </row>
    <row r="64" ht="12.75">
      <c r="C64" s="148"/>
    </row>
    <row r="65" ht="12.75">
      <c r="C65" s="30"/>
    </row>
  </sheetData>
  <mergeCells count="1">
    <mergeCell ref="A1:G1"/>
  </mergeCells>
  <printOptions/>
  <pageMargins left="0.75" right="0.25" top="1.14" bottom="0.17" header="0.17" footer="0.17"/>
  <pageSetup firstPageNumber="12" useFirstPageNumber="1" fitToHeight="2" fitToWidth="1" horizontalDpi="1200" verticalDpi="1200" orientation="portrait" scale="83" r:id="rId2"/>
  <headerFooter alignWithMargins="0">
    <oddHeader>&amp;R&amp;"Times New Roman,Regular"&amp;16Questar Gas Company
Docket 07-057-13
QGC Exhibit 6.3
Page &amp;P of 41</oddHeader>
  </headerFooter>
  <rowBreaks count="1" manualBreakCount="1">
    <brk id="50" max="6" man="1"/>
  </rowBreaks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5">
      <selection activeCell="A7" sqref="A7:C7"/>
    </sheetView>
  </sheetViews>
  <sheetFormatPr defaultColWidth="9.140625" defaultRowHeight="12.75"/>
  <cols>
    <col min="1" max="1" width="36.8515625" style="13" bestFit="1" customWidth="1"/>
    <col min="2" max="2" width="3.28125" style="13" customWidth="1"/>
    <col min="3" max="4" width="24.7109375" style="13" customWidth="1"/>
    <col min="5" max="16384" width="9.140625" style="13" customWidth="1"/>
  </cols>
  <sheetData>
    <row r="1" spans="2:4" ht="12.75">
      <c r="B1" s="14"/>
      <c r="C1" s="9"/>
      <c r="D1" s="9"/>
    </row>
    <row r="2" spans="2:4" ht="12.75">
      <c r="B2" s="14"/>
      <c r="C2" s="9"/>
      <c r="D2" s="9"/>
    </row>
    <row r="3" spans="2:4" ht="12.75">
      <c r="B3" s="14"/>
      <c r="C3" s="10"/>
      <c r="D3" s="10"/>
    </row>
    <row r="4" spans="2:4" ht="12.75">
      <c r="B4" s="9"/>
      <c r="C4" s="9"/>
      <c r="D4" s="9"/>
    </row>
    <row r="5" spans="2:6" ht="12.75">
      <c r="B5"/>
      <c r="C5"/>
      <c r="D5"/>
      <c r="F5" s="195"/>
    </row>
    <row r="6" spans="2:4" ht="12.75">
      <c r="B6"/>
      <c r="C6"/>
      <c r="D6"/>
    </row>
    <row r="7" spans="1:4" ht="18">
      <c r="A7" s="671" t="s">
        <v>415</v>
      </c>
      <c r="B7" s="671"/>
      <c r="C7" s="671"/>
      <c r="D7"/>
    </row>
    <row r="8" spans="2:4" ht="12.75">
      <c r="B8"/>
      <c r="C8"/>
      <c r="D8"/>
    </row>
    <row r="9" spans="1:4" ht="12.75">
      <c r="A9" s="13" t="s">
        <v>416</v>
      </c>
      <c r="B9" t="s">
        <v>419</v>
      </c>
      <c r="C9" s="33">
        <v>-98436</v>
      </c>
      <c r="D9" s="149"/>
    </row>
    <row r="10" spans="2:4" ht="12.75">
      <c r="B10"/>
      <c r="C10"/>
      <c r="D10"/>
    </row>
    <row r="11" spans="1:4" ht="12.75">
      <c r="A11" s="13" t="s">
        <v>40</v>
      </c>
      <c r="B11" s="128"/>
      <c r="C11" s="33">
        <v>-95416.07851734682</v>
      </c>
      <c r="D11" s="33"/>
    </row>
    <row r="12" spans="1:4" ht="12.75">
      <c r="A12" s="13" t="s">
        <v>39</v>
      </c>
      <c r="B12" s="129"/>
      <c r="C12" s="33">
        <v>-3019.921482653194</v>
      </c>
      <c r="D12" s="33"/>
    </row>
    <row r="13" spans="2:4" ht="12.75">
      <c r="B13"/>
      <c r="C13"/>
      <c r="D13"/>
    </row>
    <row r="14" spans="2:4" ht="12.75">
      <c r="B14"/>
      <c r="C14" s="21">
        <v>-98436</v>
      </c>
      <c r="D14" s="21"/>
    </row>
    <row r="15" spans="2:4" ht="12.75">
      <c r="B15"/>
      <c r="C15"/>
      <c r="D15"/>
    </row>
    <row r="16" spans="1:4" ht="12.75">
      <c r="A16" t="s">
        <v>463</v>
      </c>
      <c r="B16"/>
      <c r="C16"/>
      <c r="D16"/>
    </row>
  </sheetData>
  <mergeCells count="1">
    <mergeCell ref="A7:C7"/>
  </mergeCells>
  <printOptions horizontalCentered="1"/>
  <pageMargins left="0.75" right="0.25" top="1.51" bottom="1" header="0.17" footer="0.5"/>
  <pageSetup firstPageNumber="40" useFirstPageNumber="1" horizontalDpi="1200" verticalDpi="1200" orientation="portrait" r:id="rId2"/>
  <headerFooter alignWithMargins="0">
    <oddHeader>&amp;R&amp;"Times New Roman,Regular"&amp;14Questar Gas Company
Docket 07-057-13
QGC Exhbit 6.3
Page &amp;P of 41</oddHeader>
  </headerFooter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D17"/>
  <sheetViews>
    <sheetView workbookViewId="0" topLeftCell="A1">
      <selection activeCell="B8" sqref="B8"/>
    </sheetView>
  </sheetViews>
  <sheetFormatPr defaultColWidth="9.140625" defaultRowHeight="12.75"/>
  <cols>
    <col min="1" max="1" width="3.421875" style="66" customWidth="1"/>
    <col min="2" max="2" width="39.8515625" style="0" customWidth="1"/>
    <col min="3" max="3" width="2.7109375" style="0" customWidth="1"/>
    <col min="4" max="4" width="15.00390625" style="0" bestFit="1" customWidth="1"/>
  </cols>
  <sheetData>
    <row r="4" spans="1:4" ht="18">
      <c r="A4" s="671" t="s">
        <v>443</v>
      </c>
      <c r="B4" s="671"/>
      <c r="C4" s="671"/>
      <c r="D4" s="671"/>
    </row>
    <row r="5" spans="1:4" ht="18">
      <c r="A5" s="199"/>
      <c r="B5" s="199"/>
      <c r="C5" s="199"/>
      <c r="D5" s="199"/>
    </row>
    <row r="6" spans="1:4" ht="12.75" customHeight="1">
      <c r="A6" s="199"/>
      <c r="B6" s="66"/>
      <c r="C6" s="203"/>
      <c r="D6" s="66" t="s">
        <v>0</v>
      </c>
    </row>
    <row r="7" spans="1:4" ht="12.75">
      <c r="A7" s="8">
        <v>1</v>
      </c>
      <c r="B7" s="197" t="s">
        <v>676</v>
      </c>
      <c r="C7" s="197" t="s">
        <v>419</v>
      </c>
      <c r="D7" s="200">
        <v>1442520</v>
      </c>
    </row>
    <row r="8" spans="1:4" ht="12.75">
      <c r="A8" s="31">
        <v>2</v>
      </c>
      <c r="D8" s="200"/>
    </row>
    <row r="9" spans="1:4" ht="12.75">
      <c r="A9" s="31">
        <v>3</v>
      </c>
      <c r="B9" s="197" t="s">
        <v>444</v>
      </c>
      <c r="C9" s="197"/>
      <c r="D9" s="200">
        <v>1100000</v>
      </c>
    </row>
    <row r="10" spans="1:4" ht="12.75">
      <c r="A10" s="31">
        <v>4</v>
      </c>
      <c r="D10" s="200"/>
    </row>
    <row r="11" spans="1:4" ht="12.75">
      <c r="A11" s="31">
        <v>5</v>
      </c>
      <c r="B11" s="198" t="s">
        <v>11</v>
      </c>
      <c r="C11" s="198"/>
      <c r="D11" s="200">
        <v>-342520</v>
      </c>
    </row>
    <row r="12" spans="1:4" ht="12.75">
      <c r="A12" s="31">
        <v>6</v>
      </c>
      <c r="D12" s="200"/>
    </row>
    <row r="13" spans="1:4" ht="12.75">
      <c r="A13" s="31">
        <v>7</v>
      </c>
      <c r="B13" s="23" t="s">
        <v>303</v>
      </c>
      <c r="C13" s="23"/>
      <c r="D13" s="202">
        <v>-332011.8169547892</v>
      </c>
    </row>
    <row r="14" spans="1:4" ht="12.75">
      <c r="A14" s="31">
        <v>8</v>
      </c>
      <c r="B14" s="23" t="s">
        <v>350</v>
      </c>
      <c r="C14" s="23"/>
      <c r="D14" s="201">
        <v>-10508.183045210817</v>
      </c>
    </row>
    <row r="15" ht="12.75">
      <c r="A15" s="31"/>
    </row>
    <row r="16" ht="12.75">
      <c r="A16" s="83" t="s">
        <v>642</v>
      </c>
    </row>
    <row r="17" ht="12.75">
      <c r="A17" s="31"/>
    </row>
  </sheetData>
  <mergeCells count="1">
    <mergeCell ref="A4:D4"/>
  </mergeCells>
  <printOptions horizontalCentered="1"/>
  <pageMargins left="0.75" right="0.75" top="1.68" bottom="1" header="0.5" footer="0.5"/>
  <pageSetup firstPageNumber="41" useFirstPageNumber="1" horizontalDpi="300" verticalDpi="300" orientation="portrait" scale="135" r:id="rId1"/>
  <headerFooter alignWithMargins="0">
    <oddHeader>&amp;R&amp;"Times New Roman,Regular"&amp;12Questar Gas Company
Docket 07-057-13
QGC Exhibit 6.3
Page &amp;P of 41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4.140625" style="13" customWidth="1"/>
    <col min="2" max="2" width="11.00390625" style="13" customWidth="1"/>
    <col min="3" max="3" width="13.7109375" style="13" customWidth="1"/>
    <col min="4" max="4" width="23.28125" style="13" customWidth="1"/>
    <col min="5" max="5" width="7.28125" style="13" customWidth="1"/>
    <col min="6" max="7" width="12.7109375" style="13" customWidth="1"/>
    <col min="8" max="8" width="14.28125" style="13" customWidth="1"/>
    <col min="9" max="9" width="12.7109375" style="13" customWidth="1"/>
    <col min="10" max="16384" width="9.140625" style="13" customWidth="1"/>
  </cols>
  <sheetData>
    <row r="1" ht="12.75">
      <c r="A1" s="2"/>
    </row>
    <row r="2" ht="12.75">
      <c r="A2" s="25"/>
    </row>
    <row r="3" ht="12.75">
      <c r="A3" s="23"/>
    </row>
    <row r="4" spans="1:4" ht="18">
      <c r="A4" s="648" t="s">
        <v>206</v>
      </c>
      <c r="B4" s="648"/>
      <c r="C4" s="648"/>
      <c r="D4" s="648"/>
    </row>
    <row r="5" ht="12.75">
      <c r="A5" s="23"/>
    </row>
    <row r="6" spans="1:4" ht="12.75">
      <c r="A6" s="23"/>
      <c r="B6" s="26" t="s">
        <v>0</v>
      </c>
      <c r="D6" s="26" t="s">
        <v>1</v>
      </c>
    </row>
    <row r="7" spans="1:4" ht="12.75">
      <c r="A7" s="23"/>
      <c r="B7" s="26"/>
      <c r="D7" s="26" t="s">
        <v>207</v>
      </c>
    </row>
    <row r="8" spans="1:4" ht="13.5" thickBot="1">
      <c r="A8" s="23"/>
      <c r="B8" s="27" t="s">
        <v>208</v>
      </c>
      <c r="C8" s="27"/>
      <c r="D8" s="27" t="s">
        <v>209</v>
      </c>
    </row>
    <row r="9" spans="1:4" ht="12.75">
      <c r="A9" s="28">
        <v>1</v>
      </c>
      <c r="B9" s="29">
        <v>38874</v>
      </c>
      <c r="D9" s="30">
        <v>36515233.59</v>
      </c>
    </row>
    <row r="10" spans="1:4" ht="12.75">
      <c r="A10" s="28">
        <v>2</v>
      </c>
      <c r="B10" s="29">
        <v>38904</v>
      </c>
      <c r="D10" s="30">
        <v>46590054.65</v>
      </c>
    </row>
    <row r="11" spans="1:4" ht="12.75">
      <c r="A11" s="28">
        <v>3</v>
      </c>
      <c r="B11" s="29">
        <v>38934</v>
      </c>
      <c r="D11" s="30">
        <v>56788370.3</v>
      </c>
    </row>
    <row r="12" spans="1:4" ht="12.75">
      <c r="A12" s="28">
        <v>4</v>
      </c>
      <c r="B12" s="29">
        <v>38964</v>
      </c>
      <c r="D12" s="30">
        <v>60937275.04</v>
      </c>
    </row>
    <row r="13" spans="1:4" ht="12.75">
      <c r="A13" s="28">
        <v>5</v>
      </c>
      <c r="B13" s="29">
        <v>38994</v>
      </c>
      <c r="D13" s="30">
        <v>61752180.02</v>
      </c>
    </row>
    <row r="14" spans="1:4" ht="12.75">
      <c r="A14" s="28">
        <v>6</v>
      </c>
      <c r="B14" s="29">
        <v>39024</v>
      </c>
      <c r="D14" s="30">
        <v>61982417.64</v>
      </c>
    </row>
    <row r="15" spans="1:4" ht="12.75">
      <c r="A15" s="28">
        <v>7</v>
      </c>
      <c r="B15" s="29">
        <v>39054</v>
      </c>
      <c r="D15" s="30">
        <v>50148151.94</v>
      </c>
    </row>
    <row r="16" spans="1:4" ht="12.75">
      <c r="A16" s="28">
        <v>8</v>
      </c>
      <c r="B16" s="29">
        <v>39084</v>
      </c>
      <c r="D16" s="30">
        <v>33532564.47</v>
      </c>
    </row>
    <row r="17" spans="1:4" ht="12.75">
      <c r="A17" s="28">
        <v>9</v>
      </c>
      <c r="B17" s="29">
        <v>39114</v>
      </c>
      <c r="D17" s="30">
        <v>25581359.37</v>
      </c>
    </row>
    <row r="18" spans="1:4" ht="12.75">
      <c r="A18" s="28">
        <v>10</v>
      </c>
      <c r="B18" s="29">
        <v>39144</v>
      </c>
      <c r="D18" s="30">
        <v>26049635.36</v>
      </c>
    </row>
    <row r="19" spans="1:4" ht="12.75">
      <c r="A19" s="28">
        <v>11</v>
      </c>
      <c r="B19" s="29">
        <v>39174</v>
      </c>
      <c r="D19" s="30">
        <v>25369221.14</v>
      </c>
    </row>
    <row r="20" spans="1:4" ht="12.75">
      <c r="A20" s="28">
        <v>12</v>
      </c>
      <c r="B20" s="29">
        <v>39204</v>
      </c>
      <c r="D20" s="30">
        <v>29012063.06</v>
      </c>
    </row>
    <row r="21" spans="1:4" ht="12.75">
      <c r="A21" s="28">
        <v>13</v>
      </c>
      <c r="B21" s="29">
        <v>39234</v>
      </c>
      <c r="D21" s="30">
        <v>33509601.91</v>
      </c>
    </row>
    <row r="22" spans="1:7" ht="13.5" thickBot="1">
      <c r="A22" s="28">
        <v>14</v>
      </c>
      <c r="B22" s="29" t="s">
        <v>568</v>
      </c>
      <c r="D22" s="642">
        <f>(SUM(D10:D20)+(D9*0.5)+(D21*0.5))/12</f>
        <v>42729642.56166666</v>
      </c>
      <c r="G22" s="83"/>
    </row>
    <row r="23" spans="1:7" ht="13.5" thickTop="1">
      <c r="A23" s="31"/>
      <c r="G23" s="83"/>
    </row>
    <row r="24" spans="1:4" ht="12.75">
      <c r="A24" s="28">
        <v>15</v>
      </c>
      <c r="B24" s="13" t="s">
        <v>11</v>
      </c>
      <c r="D24" s="32">
        <f>-D22</f>
        <v>-42729642.56166666</v>
      </c>
    </row>
    <row r="26" spans="1:4" ht="12.75">
      <c r="A26" s="83" t="s">
        <v>570</v>
      </c>
      <c r="D26" s="32"/>
    </row>
    <row r="27" spans="1:11" ht="12.75">
      <c r="A27" s="83" t="s">
        <v>569</v>
      </c>
      <c r="D27" s="33"/>
      <c r="F27" s="30"/>
      <c r="G27" s="30"/>
      <c r="H27" s="33"/>
      <c r="I27" s="12"/>
      <c r="K27" s="33"/>
    </row>
    <row r="28" ht="12.75">
      <c r="A28" s="83" t="s">
        <v>571</v>
      </c>
    </row>
  </sheetData>
  <mergeCells count="1">
    <mergeCell ref="A4:D4"/>
  </mergeCells>
  <printOptions horizontalCentered="1"/>
  <pageMargins left="0.75" right="0.25" top="1.33" bottom="1" header="0.17" footer="0.5"/>
  <pageSetup firstPageNumber="14" useFirstPageNumber="1" horizontalDpi="1200" verticalDpi="1200" orientation="portrait" r:id="rId1"/>
  <headerFooter alignWithMargins="0">
    <oddHeader>&amp;R&amp;"Times New Roman,Regular"&amp;12Questar Gas Company
Docket 07-057-13
QGC Exhibit 6.3
Page &amp;P of 41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1">
      <selection activeCell="J37" sqref="J37"/>
    </sheetView>
  </sheetViews>
  <sheetFormatPr defaultColWidth="9.140625" defaultRowHeight="12.75"/>
  <cols>
    <col min="1" max="1" width="3.28125" style="36" customWidth="1"/>
    <col min="2" max="2" width="2.140625" style="36" customWidth="1"/>
    <col min="3" max="3" width="5.7109375" style="36" customWidth="1"/>
    <col min="4" max="4" width="38.57421875" style="36" bestFit="1" customWidth="1"/>
    <col min="5" max="5" width="11.57421875" style="36" customWidth="1"/>
    <col min="6" max="6" width="9.140625" style="36" customWidth="1"/>
    <col min="7" max="7" width="12.28125" style="36" customWidth="1"/>
    <col min="8" max="8" width="10.7109375" style="13" bestFit="1" customWidth="1"/>
    <col min="9" max="9" width="9.140625" style="13" customWidth="1"/>
    <col min="10" max="10" width="10.140625" style="13" bestFit="1" customWidth="1"/>
    <col min="11" max="16384" width="9.140625" style="13" customWidth="1"/>
  </cols>
  <sheetData>
    <row r="1" spans="1:8" ht="12.75">
      <c r="A1" s="34"/>
      <c r="B1" s="35"/>
      <c r="C1" s="35"/>
      <c r="E1" s="37"/>
      <c r="F1" s="38"/>
      <c r="G1" s="39"/>
      <c r="H1" s="40"/>
    </row>
    <row r="2" spans="1:8" ht="12.75">
      <c r="A2" s="2"/>
      <c r="B2" s="35"/>
      <c r="C2" s="35"/>
      <c r="D2" s="41"/>
      <c r="E2" s="37"/>
      <c r="F2" s="42"/>
      <c r="G2" s="43"/>
      <c r="H2" s="40"/>
    </row>
    <row r="3" spans="1:8" ht="12.75">
      <c r="A3" s="2"/>
      <c r="B3" s="35"/>
      <c r="C3" s="35"/>
      <c r="D3" s="35"/>
      <c r="E3" s="37"/>
      <c r="F3" s="44"/>
      <c r="G3" s="38"/>
      <c r="H3" s="40"/>
    </row>
    <row r="4" spans="1:8" ht="12.75">
      <c r="A4" s="2"/>
      <c r="B4" s="35"/>
      <c r="C4" s="35"/>
      <c r="D4" s="35"/>
      <c r="E4" s="44"/>
      <c r="F4" s="44"/>
      <c r="G4" s="44"/>
      <c r="H4" s="40"/>
    </row>
    <row r="5" spans="1:8" ht="12.75">
      <c r="A5" s="25"/>
      <c r="B5" s="35"/>
      <c r="C5" s="35"/>
      <c r="D5" s="35"/>
      <c r="E5" s="35"/>
      <c r="F5" s="35"/>
      <c r="G5" s="35"/>
      <c r="H5" s="45"/>
    </row>
    <row r="6" spans="1:7" s="35" customFormat="1" ht="18">
      <c r="A6" s="649" t="s">
        <v>210</v>
      </c>
      <c r="B6" s="649"/>
      <c r="C6" s="649"/>
      <c r="D6" s="649"/>
      <c r="E6" s="649"/>
      <c r="F6" s="649"/>
      <c r="G6" s="649"/>
    </row>
    <row r="7" spans="1:7" ht="12.75">
      <c r="A7" s="46"/>
      <c r="B7" s="35"/>
      <c r="C7" s="35"/>
      <c r="D7" s="35"/>
      <c r="E7" s="35"/>
      <c r="F7" s="35"/>
      <c r="G7" s="35"/>
    </row>
    <row r="8" spans="1:7" ht="12.75">
      <c r="A8" s="46"/>
      <c r="C8" s="46" t="s">
        <v>0</v>
      </c>
      <c r="D8" s="46" t="s">
        <v>1</v>
      </c>
      <c r="E8" s="46" t="s">
        <v>552</v>
      </c>
      <c r="F8" s="46" t="s">
        <v>551</v>
      </c>
      <c r="G8" s="46" t="s">
        <v>2</v>
      </c>
    </row>
    <row r="9" spans="1:7" ht="12.75">
      <c r="A9" s="46"/>
      <c r="B9" s="46"/>
      <c r="C9" s="46"/>
      <c r="D9" s="46"/>
      <c r="E9" s="46" t="s">
        <v>88</v>
      </c>
      <c r="F9" s="46" t="s">
        <v>212</v>
      </c>
      <c r="G9" s="46" t="s">
        <v>11</v>
      </c>
    </row>
    <row r="10" spans="1:7" ht="13.5" thickBot="1">
      <c r="A10" s="46"/>
      <c r="C10" s="47"/>
      <c r="D10" s="48" t="s">
        <v>213</v>
      </c>
      <c r="E10" s="49" t="s">
        <v>214</v>
      </c>
      <c r="F10" s="49" t="s">
        <v>215</v>
      </c>
      <c r="G10" s="49" t="s">
        <v>216</v>
      </c>
    </row>
    <row r="11" spans="1:7" ht="12.75">
      <c r="A11" s="46">
        <v>1</v>
      </c>
      <c r="B11" s="50" t="s">
        <v>217</v>
      </c>
      <c r="C11" s="35"/>
      <c r="D11" s="35"/>
      <c r="E11" s="51"/>
      <c r="F11" s="51"/>
      <c r="G11" s="35"/>
    </row>
    <row r="12" spans="1:11" ht="12.75">
      <c r="A12" s="46">
        <v>2</v>
      </c>
      <c r="B12" s="30"/>
      <c r="C12" s="50" t="s">
        <v>87</v>
      </c>
      <c r="D12" s="50" t="s">
        <v>218</v>
      </c>
      <c r="E12" s="52">
        <v>87206137.54373863</v>
      </c>
      <c r="F12" s="51">
        <v>0.063</v>
      </c>
      <c r="G12" s="52">
        <f>-E12*F12</f>
        <v>-5493986.6652555335</v>
      </c>
      <c r="H12" s="33"/>
      <c r="J12" s="53"/>
      <c r="K12" s="53"/>
    </row>
    <row r="13" spans="1:7" ht="12.75">
      <c r="A13" s="46">
        <v>3</v>
      </c>
      <c r="B13" s="30"/>
      <c r="C13" s="50" t="s">
        <v>219</v>
      </c>
      <c r="D13" s="50" t="s">
        <v>90</v>
      </c>
      <c r="E13" s="35">
        <v>0</v>
      </c>
      <c r="F13" s="51">
        <v>0.063</v>
      </c>
      <c r="G13" s="52">
        <f aca="true" t="shared" si="0" ref="G13:G18">E13*F13</f>
        <v>0</v>
      </c>
    </row>
    <row r="14" spans="1:7" ht="12.75">
      <c r="A14" s="46">
        <v>4</v>
      </c>
      <c r="B14" s="30"/>
      <c r="C14" s="50" t="s">
        <v>220</v>
      </c>
      <c r="D14" s="50" t="s">
        <v>221</v>
      </c>
      <c r="E14" s="35">
        <v>0</v>
      </c>
      <c r="F14" s="51">
        <v>0.063</v>
      </c>
      <c r="G14" s="52">
        <f t="shared" si="0"/>
        <v>0</v>
      </c>
    </row>
    <row r="15" spans="1:7" ht="12.75">
      <c r="A15" s="46">
        <v>5</v>
      </c>
      <c r="B15" s="30"/>
      <c r="C15" s="50" t="s">
        <v>222</v>
      </c>
      <c r="D15" s="50" t="s">
        <v>223</v>
      </c>
      <c r="E15" s="35">
        <v>0</v>
      </c>
      <c r="F15" s="51">
        <v>0.063</v>
      </c>
      <c r="G15" s="52">
        <f t="shared" si="0"/>
        <v>0</v>
      </c>
    </row>
    <row r="16" spans="1:7" ht="12.75">
      <c r="A16" s="46">
        <v>6</v>
      </c>
      <c r="B16" s="30"/>
      <c r="C16" s="50" t="s">
        <v>224</v>
      </c>
      <c r="D16" s="50" t="s">
        <v>98</v>
      </c>
      <c r="E16" s="35">
        <v>0</v>
      </c>
      <c r="F16" s="51">
        <v>0.063</v>
      </c>
      <c r="G16" s="52">
        <f t="shared" si="0"/>
        <v>0</v>
      </c>
    </row>
    <row r="17" spans="1:7" ht="12.75">
      <c r="A17" s="46">
        <v>7</v>
      </c>
      <c r="B17" s="30"/>
      <c r="C17" s="50" t="s">
        <v>99</v>
      </c>
      <c r="D17" s="50" t="s">
        <v>100</v>
      </c>
      <c r="E17" s="35">
        <v>0</v>
      </c>
      <c r="F17" s="51">
        <v>0.063</v>
      </c>
      <c r="G17" s="52">
        <f t="shared" si="0"/>
        <v>0</v>
      </c>
    </row>
    <row r="18" spans="1:7" ht="12.75">
      <c r="A18" s="46">
        <v>8</v>
      </c>
      <c r="B18" s="35"/>
      <c r="C18" s="50"/>
      <c r="D18" s="50" t="s">
        <v>225</v>
      </c>
      <c r="E18" s="35">
        <v>0</v>
      </c>
      <c r="F18" s="51">
        <v>0.063</v>
      </c>
      <c r="G18" s="52">
        <f t="shared" si="0"/>
        <v>0</v>
      </c>
    </row>
    <row r="19" spans="1:7" ht="13.5" thickBot="1">
      <c r="A19" s="46">
        <v>9</v>
      </c>
      <c r="B19" s="50" t="s">
        <v>226</v>
      </c>
      <c r="C19" s="30"/>
      <c r="D19" s="35"/>
      <c r="E19" s="54">
        <f>SUM(E12:E18)</f>
        <v>87206137.54373863</v>
      </c>
      <c r="F19" s="54"/>
      <c r="G19" s="54">
        <f>SUM(G12:G18)</f>
        <v>-5493986.6652555335</v>
      </c>
    </row>
    <row r="20" spans="1:4" ht="13.5" thickTop="1">
      <c r="A20" s="46"/>
      <c r="B20" s="35"/>
      <c r="C20" s="30"/>
      <c r="D20" s="35"/>
    </row>
    <row r="21" spans="1:4" ht="12.75">
      <c r="A21" s="46">
        <f>A19+1</f>
        <v>10</v>
      </c>
      <c r="B21" s="50" t="s">
        <v>227</v>
      </c>
      <c r="C21" s="30"/>
      <c r="D21" s="35"/>
    </row>
    <row r="22" spans="1:7" ht="12.75">
      <c r="A22" s="46">
        <f>A21+1</f>
        <v>11</v>
      </c>
      <c r="B22" s="30"/>
      <c r="C22" s="50" t="s">
        <v>228</v>
      </c>
      <c r="D22" s="50" t="s">
        <v>229</v>
      </c>
      <c r="E22" s="35">
        <v>-68819697.03481533</v>
      </c>
      <c r="F22" s="51">
        <v>0.063</v>
      </c>
      <c r="G22" s="35">
        <f>E22*-F22</f>
        <v>4335640.913193366</v>
      </c>
    </row>
    <row r="23" spans="1:7" ht="12.75">
      <c r="A23" s="46">
        <f aca="true" t="shared" si="1" ref="A23:A30">A22+1</f>
        <v>12</v>
      </c>
      <c r="B23" s="50"/>
      <c r="C23" s="50" t="s">
        <v>230</v>
      </c>
      <c r="D23" s="50" t="s">
        <v>231</v>
      </c>
      <c r="E23" s="35">
        <v>-5908568.6726043075</v>
      </c>
      <c r="F23" s="51">
        <v>0.063</v>
      </c>
      <c r="G23" s="35">
        <f aca="true" t="shared" si="2" ref="G23:G29">E23*-F23</f>
        <v>372239.82637407136</v>
      </c>
    </row>
    <row r="24" spans="1:7" ht="12.75">
      <c r="A24" s="46">
        <f t="shared" si="1"/>
        <v>13</v>
      </c>
      <c r="B24" s="30"/>
      <c r="C24" s="50" t="s">
        <v>232</v>
      </c>
      <c r="D24" s="50" t="s">
        <v>105</v>
      </c>
      <c r="E24" s="35">
        <v>0</v>
      </c>
      <c r="F24" s="51">
        <v>0.063</v>
      </c>
      <c r="G24" s="35">
        <f t="shared" si="2"/>
        <v>0</v>
      </c>
    </row>
    <row r="25" spans="1:7" ht="12.75">
      <c r="A25" s="46">
        <f t="shared" si="1"/>
        <v>14</v>
      </c>
      <c r="B25" s="30"/>
      <c r="C25" s="55">
        <v>252</v>
      </c>
      <c r="D25" s="50" t="s">
        <v>106</v>
      </c>
      <c r="E25" s="35">
        <v>0</v>
      </c>
      <c r="F25" s="51">
        <v>0.063</v>
      </c>
      <c r="G25" s="35">
        <f t="shared" si="2"/>
        <v>0</v>
      </c>
    </row>
    <row r="26" spans="1:7" ht="12.75">
      <c r="A26" s="46">
        <f t="shared" si="1"/>
        <v>15</v>
      </c>
      <c r="B26" s="30"/>
      <c r="C26" s="50" t="s">
        <v>233</v>
      </c>
      <c r="D26" s="50" t="s">
        <v>107</v>
      </c>
      <c r="E26" s="35">
        <v>0</v>
      </c>
      <c r="F26" s="51">
        <v>0.063</v>
      </c>
      <c r="G26" s="35">
        <f t="shared" si="2"/>
        <v>0</v>
      </c>
    </row>
    <row r="27" spans="1:7" ht="12.75">
      <c r="A27" s="46">
        <f t="shared" si="1"/>
        <v>16</v>
      </c>
      <c r="B27" s="30"/>
      <c r="C27" s="50" t="s">
        <v>234</v>
      </c>
      <c r="D27" s="50" t="s">
        <v>108</v>
      </c>
      <c r="E27" s="35">
        <v>0</v>
      </c>
      <c r="F27" s="51">
        <v>0.063</v>
      </c>
      <c r="G27" s="35">
        <f t="shared" si="2"/>
        <v>0</v>
      </c>
    </row>
    <row r="28" spans="1:7" ht="12.75">
      <c r="A28" s="46">
        <f t="shared" si="1"/>
        <v>17</v>
      </c>
      <c r="B28" s="30"/>
      <c r="C28" s="50" t="s">
        <v>235</v>
      </c>
      <c r="D28" s="50" t="s">
        <v>109</v>
      </c>
      <c r="E28" s="35">
        <v>0</v>
      </c>
      <c r="F28" s="51">
        <v>0.063</v>
      </c>
      <c r="G28" s="35">
        <f t="shared" si="2"/>
        <v>0</v>
      </c>
    </row>
    <row r="29" spans="1:7" ht="12.75">
      <c r="A29" s="46">
        <f t="shared" si="1"/>
        <v>18</v>
      </c>
      <c r="B29" s="30"/>
      <c r="C29" s="50" t="s">
        <v>236</v>
      </c>
      <c r="D29" s="50" t="s">
        <v>110</v>
      </c>
      <c r="E29" s="35">
        <v>0</v>
      </c>
      <c r="F29" s="51">
        <v>0.063</v>
      </c>
      <c r="G29" s="35">
        <f t="shared" si="2"/>
        <v>0</v>
      </c>
    </row>
    <row r="30" spans="1:7" ht="12.75">
      <c r="A30" s="46">
        <f t="shared" si="1"/>
        <v>19</v>
      </c>
      <c r="B30" s="50" t="s">
        <v>237</v>
      </c>
      <c r="C30" s="30"/>
      <c r="D30" s="35"/>
      <c r="E30" s="56">
        <f>SUM(E22:E29)</f>
        <v>-74728265.70741963</v>
      </c>
      <c r="F30" s="56"/>
      <c r="G30" s="56">
        <f>SUM(G22:G29)</f>
        <v>4707880.739567437</v>
      </c>
    </row>
    <row r="31" spans="1:7" ht="13.5" thickBot="1">
      <c r="A31" s="46"/>
      <c r="B31" s="35"/>
      <c r="C31" s="35"/>
      <c r="D31" s="35"/>
      <c r="E31" s="35"/>
      <c r="F31" s="35"/>
      <c r="G31" s="57"/>
    </row>
    <row r="32" spans="1:7" ht="13.5" thickTop="1">
      <c r="A32" s="46"/>
      <c r="B32" s="35"/>
      <c r="C32" s="35"/>
      <c r="D32" s="35"/>
      <c r="E32" s="35"/>
      <c r="F32" s="35"/>
      <c r="G32" s="35"/>
    </row>
    <row r="33" spans="1:7" ht="12.75">
      <c r="A33" s="46">
        <f>A30+1</f>
        <v>20</v>
      </c>
      <c r="B33" s="58" t="s">
        <v>238</v>
      </c>
      <c r="C33" s="35"/>
      <c r="D33" s="35"/>
      <c r="E33" s="35"/>
      <c r="F33" s="35"/>
      <c r="G33" s="52">
        <f>+G19+G30</f>
        <v>-786105.9256880963</v>
      </c>
    </row>
    <row r="34" spans="1:7" ht="12.75">
      <c r="A34" s="46"/>
      <c r="B34" s="50"/>
      <c r="C34" s="35"/>
      <c r="D34" s="35"/>
      <c r="E34" s="35"/>
      <c r="F34" s="35"/>
      <c r="G34" s="35"/>
    </row>
    <row r="35" spans="1:7" ht="12.75">
      <c r="A35" s="59"/>
      <c r="B35" s="60"/>
      <c r="C35" s="60"/>
      <c r="D35" s="60"/>
      <c r="E35" s="35"/>
      <c r="F35" s="35"/>
      <c r="G35" s="35"/>
    </row>
    <row r="36" s="35" customFormat="1" ht="12.75"/>
    <row r="37" s="35" customFormat="1" ht="12.75">
      <c r="A37" s="35" t="s">
        <v>660</v>
      </c>
    </row>
    <row r="38" s="35" customFormat="1" ht="12.75">
      <c r="A38" s="35" t="s">
        <v>550</v>
      </c>
    </row>
    <row r="39" spans="1:7" ht="12.75">
      <c r="A39" s="61" t="s">
        <v>623</v>
      </c>
      <c r="C39" s="35"/>
      <c r="D39" s="35"/>
      <c r="E39" s="35"/>
      <c r="F39" s="35"/>
      <c r="G39" s="35"/>
    </row>
  </sheetData>
  <mergeCells count="1">
    <mergeCell ref="A6:G6"/>
  </mergeCells>
  <printOptions horizontalCentered="1"/>
  <pageMargins left="0.75" right="0.25" top="1.29" bottom="1" header="0.17" footer="0.5"/>
  <pageSetup firstPageNumber="15" useFirstPageNumber="1" horizontalDpi="1200" verticalDpi="1200" orientation="portrait" r:id="rId1"/>
  <headerFooter alignWithMargins="0">
    <oddHeader>&amp;R&amp;"Times New Roman,Regular"&amp;12Questar Gas Company
Docket 07-057-13
QGC Exhibit 6.3
Page &amp;P of 41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J37" sqref="J37"/>
    </sheetView>
  </sheetViews>
  <sheetFormatPr defaultColWidth="9.140625" defaultRowHeight="12.75"/>
  <cols>
    <col min="1" max="1" width="5.140625" style="31" customWidth="1"/>
    <col min="2" max="2" width="56.28125" style="13" bestFit="1" customWidth="1"/>
    <col min="3" max="3" width="11.7109375" style="13" customWidth="1"/>
    <col min="4" max="16384" width="9.140625" style="13" customWidth="1"/>
  </cols>
  <sheetData>
    <row r="1" spans="2:3" ht="12.75">
      <c r="B1" s="62"/>
      <c r="C1" s="62"/>
    </row>
    <row r="2" spans="1:3" ht="18">
      <c r="A2" s="13"/>
      <c r="B2" s="648" t="s">
        <v>239</v>
      </c>
      <c r="C2" s="648"/>
    </row>
    <row r="3" ht="40.5" customHeight="1"/>
    <row r="4" spans="2:3" ht="12.75">
      <c r="B4" s="63"/>
      <c r="C4" s="26" t="s">
        <v>0</v>
      </c>
    </row>
    <row r="5" spans="2:3" ht="12.75">
      <c r="B5" s="62"/>
      <c r="C5" s="481" t="s">
        <v>242</v>
      </c>
    </row>
    <row r="6" spans="2:3" ht="12.75">
      <c r="B6" s="62"/>
      <c r="C6" s="482">
        <v>39994</v>
      </c>
    </row>
    <row r="7" spans="2:3" ht="12.75">
      <c r="B7" s="62"/>
      <c r="C7" s="64"/>
    </row>
    <row r="8" spans="1:3" ht="12.75">
      <c r="A8" s="31">
        <v>1</v>
      </c>
      <c r="B8" s="67" t="s">
        <v>662</v>
      </c>
      <c r="C8" s="68">
        <v>171</v>
      </c>
    </row>
    <row r="9" spans="2:3" ht="12.75">
      <c r="B9" s="69"/>
      <c r="C9" s="68"/>
    </row>
    <row r="10" spans="1:3" ht="13.5" thickBot="1">
      <c r="A10" s="31">
        <v>2</v>
      </c>
      <c r="B10" s="67" t="s">
        <v>240</v>
      </c>
      <c r="C10" s="70">
        <v>10</v>
      </c>
    </row>
    <row r="11" spans="2:3" ht="12.75">
      <c r="B11" s="69"/>
      <c r="C11" s="68"/>
    </row>
    <row r="12" spans="1:3" ht="12.75">
      <c r="A12" s="31">
        <v>3</v>
      </c>
      <c r="B12" s="67" t="s">
        <v>241</v>
      </c>
      <c r="C12" s="71">
        <f>C8*C10</f>
        <v>1710</v>
      </c>
    </row>
    <row r="13" spans="2:3" ht="12.75">
      <c r="B13" s="69"/>
      <c r="C13" s="72"/>
    </row>
    <row r="14" spans="2:3" ht="12.75">
      <c r="B14" s="69"/>
      <c r="C14" s="72"/>
    </row>
    <row r="15" spans="1:3" ht="13.5" thickBot="1">
      <c r="A15" s="31">
        <v>4</v>
      </c>
      <c r="B15" s="73" t="s">
        <v>499</v>
      </c>
      <c r="C15" s="483">
        <f>C12*12</f>
        <v>20520</v>
      </c>
    </row>
    <row r="16" ht="13.5" thickTop="1">
      <c r="C16" s="12"/>
    </row>
    <row r="17" spans="1:3" ht="12.75">
      <c r="A17" s="83" t="s">
        <v>661</v>
      </c>
      <c r="C17" s="12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1">
    <mergeCell ref="B2:C2"/>
  </mergeCells>
  <printOptions horizontalCentered="1"/>
  <pageMargins left="0.75" right="0.75" top="1.36" bottom="1" header="0.5" footer="0.5"/>
  <pageSetup firstPageNumber="16" useFirstPageNumber="1" horizontalDpi="1200" verticalDpi="1200" orientation="portrait" r:id="rId1"/>
  <headerFooter alignWithMargins="0">
    <oddHeader>&amp;R&amp;"Times New Roman,Regular"&amp;12Questar Gas Company
Docket 07-057-13
QGC Exhibit 6.3
Page &amp;P of 41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J37" sqref="J37"/>
    </sheetView>
  </sheetViews>
  <sheetFormatPr defaultColWidth="9.140625" defaultRowHeight="12.75"/>
  <cols>
    <col min="1" max="1" width="6.8515625" style="0" customWidth="1"/>
    <col min="2" max="2" width="11.57421875" style="0" bestFit="1" customWidth="1"/>
    <col min="3" max="3" width="8.00390625" style="0" customWidth="1"/>
    <col min="4" max="4" width="14.421875" style="489" customWidth="1"/>
    <col min="5" max="5" width="11.57421875" style="0" bestFit="1" customWidth="1"/>
    <col min="6" max="6" width="10.28125" style="0" bestFit="1" customWidth="1"/>
  </cols>
  <sheetData>
    <row r="2" spans="1:6" ht="23.25">
      <c r="A2" s="650" t="s">
        <v>243</v>
      </c>
      <c r="B2" s="650"/>
      <c r="C2" s="650"/>
      <c r="D2" s="650"/>
      <c r="E2" s="74"/>
      <c r="F2" s="74"/>
    </row>
    <row r="3" spans="1:6" s="6" customFormat="1" ht="12.75">
      <c r="A3"/>
      <c r="B3"/>
      <c r="C3"/>
      <c r="D3" s="489"/>
      <c r="E3"/>
      <c r="F3"/>
    </row>
    <row r="4" spans="1:4" ht="31.5">
      <c r="A4" s="484" t="s">
        <v>429</v>
      </c>
      <c r="B4" s="484" t="s">
        <v>428</v>
      </c>
      <c r="C4" s="484" t="s">
        <v>430</v>
      </c>
      <c r="D4" s="490" t="s">
        <v>41</v>
      </c>
    </row>
    <row r="5" spans="1:4" ht="15">
      <c r="A5" s="485">
        <v>1</v>
      </c>
      <c r="B5" s="486">
        <v>38930</v>
      </c>
      <c r="C5" s="230" t="s">
        <v>244</v>
      </c>
      <c r="D5" s="491">
        <v>6265.48</v>
      </c>
    </row>
    <row r="6" spans="1:4" ht="15">
      <c r="A6" s="485">
        <f>+A5+1</f>
        <v>2</v>
      </c>
      <c r="B6" s="486">
        <v>38931</v>
      </c>
      <c r="C6" s="230" t="s">
        <v>245</v>
      </c>
      <c r="D6" s="491">
        <v>1614.51</v>
      </c>
    </row>
    <row r="7" spans="1:4" ht="15">
      <c r="A7" s="485">
        <f aca="true" t="shared" si="0" ref="A7:A21">+A6+1</f>
        <v>3</v>
      </c>
      <c r="B7" s="486">
        <v>38961</v>
      </c>
      <c r="C7" s="230" t="s">
        <v>244</v>
      </c>
      <c r="D7" s="491">
        <v>903.14</v>
      </c>
    </row>
    <row r="8" spans="1:4" ht="15">
      <c r="A8" s="485">
        <f t="shared" si="0"/>
        <v>4</v>
      </c>
      <c r="B8" s="486">
        <v>39052</v>
      </c>
      <c r="C8" s="230" t="s">
        <v>244</v>
      </c>
      <c r="D8" s="491">
        <v>3803.11</v>
      </c>
    </row>
    <row r="9" spans="1:4" ht="15">
      <c r="A9" s="485">
        <f t="shared" si="0"/>
        <v>5</v>
      </c>
      <c r="B9" s="486">
        <v>39052</v>
      </c>
      <c r="C9" s="230" t="s">
        <v>244</v>
      </c>
      <c r="D9" s="491">
        <v>3496.99</v>
      </c>
    </row>
    <row r="10" spans="1:4" ht="15">
      <c r="A10" s="485">
        <f t="shared" si="0"/>
        <v>6</v>
      </c>
      <c r="B10" s="486">
        <v>39089</v>
      </c>
      <c r="C10" s="230" t="s">
        <v>244</v>
      </c>
      <c r="D10" s="491">
        <v>8915.25</v>
      </c>
    </row>
    <row r="11" spans="1:4" ht="15">
      <c r="A11" s="485">
        <f t="shared" si="0"/>
        <v>7</v>
      </c>
      <c r="B11" s="486">
        <v>39114</v>
      </c>
      <c r="C11" s="230" t="s">
        <v>244</v>
      </c>
      <c r="D11" s="491">
        <v>12489.97</v>
      </c>
    </row>
    <row r="12" spans="1:4" ht="15">
      <c r="A12" s="485">
        <f t="shared" si="0"/>
        <v>8</v>
      </c>
      <c r="B12" s="486">
        <v>39115</v>
      </c>
      <c r="C12" s="230" t="s">
        <v>244</v>
      </c>
      <c r="D12" s="491">
        <v>14205.04</v>
      </c>
    </row>
    <row r="13" spans="1:4" ht="15">
      <c r="A13" s="485">
        <f t="shared" si="0"/>
        <v>9</v>
      </c>
      <c r="B13" s="486">
        <v>39173</v>
      </c>
      <c r="C13" s="230" t="s">
        <v>244</v>
      </c>
      <c r="D13" s="491">
        <v>15666.61</v>
      </c>
    </row>
    <row r="14" spans="1:4" ht="15">
      <c r="A14" s="485">
        <f t="shared" si="0"/>
        <v>10</v>
      </c>
      <c r="B14" s="486">
        <v>39203</v>
      </c>
      <c r="C14" s="230" t="s">
        <v>245</v>
      </c>
      <c r="D14" s="491">
        <v>9344.77</v>
      </c>
    </row>
    <row r="15" spans="1:4" ht="15">
      <c r="A15" s="485">
        <f t="shared" si="0"/>
        <v>11</v>
      </c>
      <c r="B15" s="486">
        <v>39234</v>
      </c>
      <c r="C15" s="230" t="s">
        <v>245</v>
      </c>
      <c r="D15" s="491">
        <v>10499.92</v>
      </c>
    </row>
    <row r="16" spans="1:4" ht="15.75" thickBot="1">
      <c r="A16" s="485">
        <f t="shared" si="0"/>
        <v>12</v>
      </c>
      <c r="B16" s="487" t="s">
        <v>41</v>
      </c>
      <c r="C16" s="230"/>
      <c r="D16" s="492">
        <f>SUM(D5:D15)</f>
        <v>87204.79000000001</v>
      </c>
    </row>
    <row r="17" spans="1:6" ht="15.75" thickTop="1">
      <c r="A17" s="485">
        <f t="shared" si="0"/>
        <v>13</v>
      </c>
      <c r="B17" s="230"/>
      <c r="C17" s="230"/>
      <c r="D17" s="493"/>
      <c r="E17" s="75"/>
      <c r="F17" s="76"/>
    </row>
    <row r="18" spans="1:6" ht="15">
      <c r="A18" s="485">
        <f t="shared" si="0"/>
        <v>14</v>
      </c>
      <c r="B18" s="230"/>
      <c r="C18" s="230"/>
      <c r="D18" s="493"/>
      <c r="E18" s="75"/>
      <c r="F18" s="76"/>
    </row>
    <row r="19" spans="1:4" ht="15">
      <c r="A19" s="485">
        <f t="shared" si="0"/>
        <v>15</v>
      </c>
      <c r="B19" s="488" t="s">
        <v>431</v>
      </c>
      <c r="C19" s="488"/>
      <c r="D19" s="491">
        <f>D14+D15+D6</f>
        <v>21459.2</v>
      </c>
    </row>
    <row r="20" spans="1:4" ht="15.75" thickBot="1">
      <c r="A20" s="485">
        <f t="shared" si="0"/>
        <v>16</v>
      </c>
      <c r="B20" s="488" t="s">
        <v>432</v>
      </c>
      <c r="C20" s="488"/>
      <c r="D20" s="494">
        <f>D10+D11+D12+D13+D5+D7+D8+D9</f>
        <v>65745.59000000001</v>
      </c>
    </row>
    <row r="21" spans="1:4" ht="15">
      <c r="A21" s="485">
        <f t="shared" si="0"/>
        <v>17</v>
      </c>
      <c r="B21" s="488" t="s">
        <v>41</v>
      </c>
      <c r="C21" s="488"/>
      <c r="D21" s="491">
        <f>SUM(D19:D20)</f>
        <v>87204.79000000001</v>
      </c>
    </row>
  </sheetData>
  <mergeCells count="1">
    <mergeCell ref="A2:D2"/>
  </mergeCells>
  <printOptions horizontalCentered="1"/>
  <pageMargins left="0.75" right="0.25" top="1.6" bottom="1" header="0.17" footer="0.5"/>
  <pageSetup firstPageNumber="17" useFirstPageNumber="1" horizontalDpi="1200" verticalDpi="1200" orientation="portrait" r:id="rId2"/>
  <headerFooter alignWithMargins="0">
    <oddHeader>&amp;R&amp;"Times New Roman,Regular"&amp;16Questar Gas Company
Docket 07-057-13
QGC Exhibit 6.3
Page &amp;P of 41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60" workbookViewId="0" topLeftCell="A1">
      <selection activeCell="J37" sqref="J37"/>
    </sheetView>
  </sheetViews>
  <sheetFormatPr defaultColWidth="9.140625" defaultRowHeight="12.75"/>
  <cols>
    <col min="1" max="1" width="4.8515625" style="66" customWidth="1"/>
    <col min="5" max="5" width="27.7109375" style="0" customWidth="1"/>
    <col min="6" max="7" width="12.28125" style="0" customWidth="1"/>
    <col min="8" max="8" width="15.8515625" style="0" bestFit="1" customWidth="1"/>
  </cols>
  <sheetData>
    <row r="1" spans="1:8" ht="30.75" customHeight="1">
      <c r="A1" s="645" t="s">
        <v>576</v>
      </c>
      <c r="B1" s="645"/>
      <c r="C1" s="645"/>
      <c r="D1" s="645"/>
      <c r="E1" s="645"/>
      <c r="F1" s="645"/>
      <c r="G1" s="645"/>
      <c r="H1" s="645"/>
    </row>
    <row r="3" spans="1:8" s="255" customFormat="1" ht="15.75">
      <c r="A3" s="312"/>
      <c r="B3" s="495" t="s">
        <v>514</v>
      </c>
      <c r="C3" s="368"/>
      <c r="D3" s="368"/>
      <c r="E3" s="368"/>
      <c r="F3" s="497">
        <v>39240</v>
      </c>
      <c r="G3" s="497">
        <v>39994</v>
      </c>
      <c r="H3" s="498" t="s">
        <v>11</v>
      </c>
    </row>
    <row r="4" spans="1:6" s="255" customFormat="1" ht="15">
      <c r="A4" s="312">
        <v>1</v>
      </c>
      <c r="B4" s="439">
        <v>487</v>
      </c>
      <c r="C4" s="368" t="s">
        <v>515</v>
      </c>
      <c r="D4" s="368"/>
      <c r="E4" s="368"/>
      <c r="F4" s="440"/>
    </row>
    <row r="5" spans="1:8" s="255" customFormat="1" ht="15">
      <c r="A5" s="312">
        <v>2</v>
      </c>
      <c r="B5" s="439"/>
      <c r="C5" s="368"/>
      <c r="D5" s="368" t="s">
        <v>40</v>
      </c>
      <c r="E5" s="368"/>
      <c r="F5" s="440">
        <v>3028287.6</v>
      </c>
      <c r="G5" s="440">
        <v>3154439.9917404917</v>
      </c>
      <c r="H5" s="440">
        <f>G5-F5</f>
        <v>126152.39174049161</v>
      </c>
    </row>
    <row r="6" spans="1:8" s="255" customFormat="1" ht="15">
      <c r="A6" s="312">
        <v>3</v>
      </c>
      <c r="B6" s="439"/>
      <c r="C6" s="368"/>
      <c r="D6" s="368" t="s">
        <v>39</v>
      </c>
      <c r="E6" s="368"/>
      <c r="F6" s="440">
        <v>133595.68</v>
      </c>
      <c r="G6" s="440">
        <v>139161.00825950794</v>
      </c>
      <c r="H6" s="440">
        <f>G6-F6</f>
        <v>5565.328259507951</v>
      </c>
    </row>
    <row r="7" spans="1:8" s="255" customFormat="1" ht="15">
      <c r="A7" s="312">
        <v>4</v>
      </c>
      <c r="B7" s="439"/>
      <c r="C7" s="368"/>
      <c r="D7" s="368" t="s">
        <v>41</v>
      </c>
      <c r="E7" s="368" t="s">
        <v>419</v>
      </c>
      <c r="F7" s="499">
        <v>3161883.28</v>
      </c>
      <c r="G7" s="499">
        <v>3293601</v>
      </c>
      <c r="H7" s="499">
        <f>G7-F7</f>
        <v>131717.7200000002</v>
      </c>
    </row>
    <row r="8" spans="1:6" s="255" customFormat="1" ht="15">
      <c r="A8" s="312">
        <v>5</v>
      </c>
      <c r="B8" s="439"/>
      <c r="C8" s="368"/>
      <c r="D8" s="368"/>
      <c r="E8" s="368"/>
      <c r="F8" s="440"/>
    </row>
    <row r="9" spans="1:6" s="255" customFormat="1" ht="15">
      <c r="A9" s="312">
        <v>6</v>
      </c>
      <c r="B9" s="439" t="s">
        <v>530</v>
      </c>
      <c r="C9" s="368" t="s">
        <v>516</v>
      </c>
      <c r="D9" s="368"/>
      <c r="E9" s="368"/>
      <c r="F9" s="440"/>
    </row>
    <row r="10" spans="1:8" s="255" customFormat="1" ht="15">
      <c r="A10" s="312">
        <v>7</v>
      </c>
      <c r="B10" s="439"/>
      <c r="C10" s="368"/>
      <c r="D10" s="368" t="s">
        <v>40</v>
      </c>
      <c r="E10" s="368"/>
      <c r="F10" s="440">
        <v>63083.79</v>
      </c>
      <c r="G10" s="440">
        <v>57787.99888057868</v>
      </c>
      <c r="H10" s="440">
        <f>G10-F10</f>
        <v>-5295.791119421323</v>
      </c>
    </row>
    <row r="11" spans="1:8" s="255" customFormat="1" ht="15">
      <c r="A11" s="312">
        <v>8</v>
      </c>
      <c r="B11" s="439"/>
      <c r="C11" s="368"/>
      <c r="D11" s="368" t="s">
        <v>41</v>
      </c>
      <c r="E11" s="368" t="s">
        <v>420</v>
      </c>
      <c r="F11" s="499">
        <v>63083.79</v>
      </c>
      <c r="G11" s="499">
        <f>SUM(G10)</f>
        <v>57787.99888057868</v>
      </c>
      <c r="H11" s="499">
        <f>G11-F11</f>
        <v>-5295.791119421323</v>
      </c>
    </row>
    <row r="12" spans="1:6" s="255" customFormat="1" ht="15">
      <c r="A12" s="312">
        <v>9</v>
      </c>
      <c r="B12" s="439"/>
      <c r="C12" s="368"/>
      <c r="D12" s="368"/>
      <c r="E12" s="368"/>
      <c r="F12" s="440"/>
    </row>
    <row r="13" spans="1:6" s="255" customFormat="1" ht="15">
      <c r="A13" s="312">
        <v>10</v>
      </c>
      <c r="B13" s="439" t="s">
        <v>531</v>
      </c>
      <c r="C13" s="368" t="s">
        <v>517</v>
      </c>
      <c r="D13" s="368"/>
      <c r="E13" s="368"/>
      <c r="F13" s="440"/>
    </row>
    <row r="14" spans="1:8" s="255" customFormat="1" ht="15">
      <c r="A14" s="312">
        <v>11</v>
      </c>
      <c r="B14" s="439"/>
      <c r="C14" s="368"/>
      <c r="D14" s="368" t="s">
        <v>40</v>
      </c>
      <c r="E14" s="368"/>
      <c r="F14" s="440">
        <v>16801.85</v>
      </c>
      <c r="G14" s="440">
        <v>15391.359475891522</v>
      </c>
      <c r="H14" s="440">
        <f>G14-F14</f>
        <v>-1410.4905241084762</v>
      </c>
    </row>
    <row r="15" spans="1:8" s="255" customFormat="1" ht="15">
      <c r="A15" s="312">
        <v>12</v>
      </c>
      <c r="B15" s="439"/>
      <c r="C15" s="368"/>
      <c r="D15" s="368" t="s">
        <v>39</v>
      </c>
      <c r="E15" s="368"/>
      <c r="F15" s="440">
        <v>247</v>
      </c>
      <c r="G15" s="440">
        <v>226.26471433474325</v>
      </c>
      <c r="H15" s="440">
        <f>G15-F15</f>
        <v>-20.735285665256754</v>
      </c>
    </row>
    <row r="16" spans="1:8" s="255" customFormat="1" ht="15">
      <c r="A16" s="312">
        <v>13</v>
      </c>
      <c r="B16" s="439"/>
      <c r="C16" s="368"/>
      <c r="D16" s="368" t="s">
        <v>41</v>
      </c>
      <c r="E16" s="368" t="s">
        <v>420</v>
      </c>
      <c r="F16" s="499">
        <v>17048.85</v>
      </c>
      <c r="G16" s="499">
        <f>SUM(G14:G15)</f>
        <v>15617.624190226266</v>
      </c>
      <c r="H16" s="499">
        <f>G16-F16</f>
        <v>-1431.2258097737322</v>
      </c>
    </row>
    <row r="17" spans="1:6" s="255" customFormat="1" ht="15">
      <c r="A17" s="312">
        <v>14</v>
      </c>
      <c r="B17" s="439"/>
      <c r="C17" s="368"/>
      <c r="D17" s="368"/>
      <c r="E17" s="368"/>
      <c r="F17" s="440"/>
    </row>
    <row r="18" spans="1:6" s="255" customFormat="1" ht="15">
      <c r="A18" s="312">
        <v>15</v>
      </c>
      <c r="B18" s="439" t="s">
        <v>532</v>
      </c>
      <c r="C18" s="368" t="s">
        <v>518</v>
      </c>
      <c r="D18" s="368"/>
      <c r="E18" s="368"/>
      <c r="F18" s="440"/>
    </row>
    <row r="19" spans="1:8" s="255" customFormat="1" ht="15">
      <c r="A19" s="312">
        <v>16</v>
      </c>
      <c r="B19" s="439"/>
      <c r="C19" s="368"/>
      <c r="D19" s="368" t="s">
        <v>40</v>
      </c>
      <c r="E19" s="368"/>
      <c r="F19" s="440">
        <v>19635.58</v>
      </c>
      <c r="G19" s="440">
        <v>17987.202022255056</v>
      </c>
      <c r="H19" s="440">
        <f>G19-F19</f>
        <v>-1648.3779777449454</v>
      </c>
    </row>
    <row r="20" spans="1:8" s="255" customFormat="1" ht="15">
      <c r="A20" s="312">
        <v>17</v>
      </c>
      <c r="B20" s="439"/>
      <c r="C20" s="368"/>
      <c r="D20" s="368" t="s">
        <v>41</v>
      </c>
      <c r="E20" s="368" t="s">
        <v>420</v>
      </c>
      <c r="F20" s="499">
        <v>19635.58</v>
      </c>
      <c r="G20" s="499">
        <f>SUM(G19)</f>
        <v>17987.202022255056</v>
      </c>
      <c r="H20" s="499">
        <f>G20-F20</f>
        <v>-1648.3779777449454</v>
      </c>
    </row>
    <row r="21" spans="1:6" s="255" customFormat="1" ht="15">
      <c r="A21" s="312">
        <v>18</v>
      </c>
      <c r="B21" s="439"/>
      <c r="C21" s="368"/>
      <c r="D21" s="368"/>
      <c r="E21" s="368"/>
      <c r="F21" s="440"/>
    </row>
    <row r="22" spans="1:6" s="255" customFormat="1" ht="15">
      <c r="A22" s="312">
        <v>19</v>
      </c>
      <c r="B22" s="500" t="s">
        <v>519</v>
      </c>
      <c r="C22" s="496" t="s">
        <v>520</v>
      </c>
      <c r="D22" s="496"/>
      <c r="E22" s="496"/>
      <c r="F22" s="440"/>
    </row>
    <row r="23" spans="1:8" s="255" customFormat="1" ht="15">
      <c r="A23" s="312">
        <v>20</v>
      </c>
      <c r="B23" s="500"/>
      <c r="C23" s="496"/>
      <c r="D23" s="496" t="s">
        <v>40</v>
      </c>
      <c r="E23" s="496"/>
      <c r="F23" s="440">
        <v>2513890.83</v>
      </c>
      <c r="G23" s="440">
        <v>2205825.7617302397</v>
      </c>
      <c r="H23" s="440">
        <f>G23-F23</f>
        <v>-308065.06826976035</v>
      </c>
    </row>
    <row r="24" spans="1:8" s="255" customFormat="1" ht="15">
      <c r="A24" s="312">
        <v>21</v>
      </c>
      <c r="B24" s="500"/>
      <c r="C24" s="496"/>
      <c r="D24" s="496" t="s">
        <v>39</v>
      </c>
      <c r="E24" s="496"/>
      <c r="F24" s="440">
        <v>5800</v>
      </c>
      <c r="G24" s="440">
        <v>5089.2382697602625</v>
      </c>
      <c r="H24" s="440">
        <f>G24-F24</f>
        <v>-710.7617302397375</v>
      </c>
    </row>
    <row r="25" spans="1:8" s="255" customFormat="1" ht="15">
      <c r="A25" s="312">
        <v>22</v>
      </c>
      <c r="B25" s="500"/>
      <c r="C25" s="496"/>
      <c r="D25" s="496" t="s">
        <v>41</v>
      </c>
      <c r="E25" s="368" t="s">
        <v>445</v>
      </c>
      <c r="F25" s="499">
        <v>2519690.83</v>
      </c>
      <c r="G25" s="499">
        <v>2210915</v>
      </c>
      <c r="H25" s="499">
        <f>G25-F25</f>
        <v>-308775.8300000001</v>
      </c>
    </row>
    <row r="26" spans="1:6" s="255" customFormat="1" ht="15">
      <c r="A26" s="312">
        <v>23</v>
      </c>
      <c r="B26" s="500"/>
      <c r="C26" s="496"/>
      <c r="D26" s="496"/>
      <c r="E26" s="496"/>
      <c r="F26" s="440"/>
    </row>
    <row r="27" spans="1:6" s="255" customFormat="1" ht="15">
      <c r="A27" s="312">
        <v>24</v>
      </c>
      <c r="B27" s="500"/>
      <c r="C27" s="496"/>
      <c r="D27" s="496"/>
      <c r="E27" s="496"/>
      <c r="F27" s="440"/>
    </row>
    <row r="28" spans="1:6" s="255" customFormat="1" ht="15">
      <c r="A28" s="312">
        <v>25</v>
      </c>
      <c r="B28" s="500" t="s">
        <v>521</v>
      </c>
      <c r="C28" s="496" t="s">
        <v>522</v>
      </c>
      <c r="D28" s="496"/>
      <c r="E28" s="496"/>
      <c r="F28" s="440"/>
    </row>
    <row r="29" spans="1:8" s="255" customFormat="1" ht="15">
      <c r="A29" s="312">
        <v>26</v>
      </c>
      <c r="B29" s="500"/>
      <c r="C29" s="496"/>
      <c r="D29" s="496" t="s">
        <v>40</v>
      </c>
      <c r="E29" s="496"/>
      <c r="F29" s="440">
        <v>198240</v>
      </c>
      <c r="G29" s="440">
        <v>200075.2306784661</v>
      </c>
      <c r="H29" s="440">
        <f>G29-F29</f>
        <v>1835.2306784660905</v>
      </c>
    </row>
    <row r="30" spans="1:8" s="255" customFormat="1" ht="15">
      <c r="A30" s="312">
        <v>27</v>
      </c>
      <c r="B30" s="500"/>
      <c r="C30" s="496"/>
      <c r="D30" s="496" t="s">
        <v>39</v>
      </c>
      <c r="E30" s="496"/>
      <c r="F30" s="501">
        <v>5160</v>
      </c>
      <c r="G30" s="501">
        <v>5207.769321533923</v>
      </c>
      <c r="H30" s="440">
        <f>G30-F30</f>
        <v>47.769321533923176</v>
      </c>
    </row>
    <row r="31" spans="1:8" s="255" customFormat="1" ht="15">
      <c r="A31" s="312">
        <v>28</v>
      </c>
      <c r="B31" s="500"/>
      <c r="C31" s="496"/>
      <c r="D31" s="496" t="s">
        <v>41</v>
      </c>
      <c r="E31" s="368" t="s">
        <v>446</v>
      </c>
      <c r="F31" s="499">
        <v>203400</v>
      </c>
      <c r="G31" s="499">
        <f>SUM(G29:G30)</f>
        <v>205283</v>
      </c>
      <c r="H31" s="499">
        <f>G31-F31</f>
        <v>1883</v>
      </c>
    </row>
    <row r="32" spans="1:6" s="255" customFormat="1" ht="15">
      <c r="A32" s="312">
        <v>29</v>
      </c>
      <c r="B32" s="500"/>
      <c r="C32" s="496"/>
      <c r="D32" s="496"/>
      <c r="E32" s="496"/>
      <c r="F32" s="440"/>
    </row>
    <row r="33" spans="1:6" s="255" customFormat="1" ht="15">
      <c r="A33" s="312">
        <v>30</v>
      </c>
      <c r="B33" s="500"/>
      <c r="C33" s="496"/>
      <c r="D33" s="496"/>
      <c r="E33" s="496"/>
      <c r="F33" s="440"/>
    </row>
    <row r="34" spans="1:6" s="255" customFormat="1" ht="15">
      <c r="A34" s="312">
        <v>31</v>
      </c>
      <c r="B34" s="500" t="s">
        <v>523</v>
      </c>
      <c r="C34" s="496" t="s">
        <v>524</v>
      </c>
      <c r="D34" s="496"/>
      <c r="E34" s="496"/>
      <c r="F34" s="440"/>
    </row>
    <row r="35" spans="1:8" s="255" customFormat="1" ht="15">
      <c r="A35" s="312">
        <v>32</v>
      </c>
      <c r="B35" s="500"/>
      <c r="C35" s="496"/>
      <c r="D35" s="496" t="s">
        <v>40</v>
      </c>
      <c r="E35" s="496"/>
      <c r="F35" s="501">
        <v>551.47</v>
      </c>
      <c r="G35" s="501">
        <v>505.1749069400035</v>
      </c>
      <c r="H35" s="440">
        <f>G35-F35</f>
        <v>-46.29509305999653</v>
      </c>
    </row>
    <row r="36" spans="1:8" s="255" customFormat="1" ht="15">
      <c r="A36" s="312">
        <v>33</v>
      </c>
      <c r="B36" s="500"/>
      <c r="C36" s="496"/>
      <c r="D36" s="496" t="s">
        <v>41</v>
      </c>
      <c r="E36" s="368" t="s">
        <v>420</v>
      </c>
      <c r="F36" s="499">
        <v>551.47</v>
      </c>
      <c r="G36" s="499">
        <f>SUM(G35)</f>
        <v>505.1749069400035</v>
      </c>
      <c r="H36" s="499">
        <f>G36-F36</f>
        <v>-46.29509305999653</v>
      </c>
    </row>
    <row r="37" spans="1:6" s="255" customFormat="1" ht="15">
      <c r="A37" s="312">
        <v>34</v>
      </c>
      <c r="B37" s="439"/>
      <c r="C37" s="368"/>
      <c r="D37" s="368"/>
      <c r="E37" s="368"/>
      <c r="F37" s="440"/>
    </row>
    <row r="38" spans="1:6" s="255" customFormat="1" ht="15">
      <c r="A38" s="312">
        <v>35</v>
      </c>
      <c r="B38" s="439">
        <v>4891</v>
      </c>
      <c r="C38" s="502" t="s">
        <v>525</v>
      </c>
      <c r="D38" s="368"/>
      <c r="E38" s="368"/>
      <c r="F38" s="440"/>
    </row>
    <row r="39" spans="1:8" s="255" customFormat="1" ht="15">
      <c r="A39" s="312">
        <v>36</v>
      </c>
      <c r="B39" s="439"/>
      <c r="C39" s="368"/>
      <c r="D39" s="368" t="s">
        <v>40</v>
      </c>
      <c r="E39" s="368"/>
      <c r="F39" s="501">
        <v>336893.48</v>
      </c>
      <c r="G39" s="501">
        <v>336893.48</v>
      </c>
      <c r="H39" s="440">
        <f>G39-F39</f>
        <v>0</v>
      </c>
    </row>
    <row r="40" spans="1:8" s="255" customFormat="1" ht="15">
      <c r="A40" s="312">
        <v>37</v>
      </c>
      <c r="B40" s="439"/>
      <c r="C40" s="368"/>
      <c r="D40" s="368" t="s">
        <v>41</v>
      </c>
      <c r="E40" s="368"/>
      <c r="F40" s="499">
        <v>336893.48</v>
      </c>
      <c r="G40" s="499">
        <f>SUM(G39)</f>
        <v>336893.48</v>
      </c>
      <c r="H40" s="499">
        <f>G40-F40</f>
        <v>0</v>
      </c>
    </row>
    <row r="41" spans="1:7" s="255" customFormat="1" ht="15">
      <c r="A41" s="312">
        <v>38</v>
      </c>
      <c r="B41" s="439"/>
      <c r="C41" s="368"/>
      <c r="D41" s="368"/>
      <c r="E41" s="368"/>
      <c r="F41" s="440"/>
      <c r="G41" s="440"/>
    </row>
    <row r="42" spans="1:6" s="255" customFormat="1" ht="15">
      <c r="A42" s="312">
        <v>39</v>
      </c>
      <c r="B42" s="439"/>
      <c r="C42" s="368"/>
      <c r="D42" s="368"/>
      <c r="E42" s="368"/>
      <c r="F42" s="440"/>
    </row>
    <row r="43" spans="1:6" s="255" customFormat="1" ht="15">
      <c r="A43" s="312">
        <v>40</v>
      </c>
      <c r="B43" s="439">
        <v>495</v>
      </c>
      <c r="C43" s="368" t="s">
        <v>529</v>
      </c>
      <c r="D43" s="368"/>
      <c r="E43" s="368"/>
      <c r="F43" s="440"/>
    </row>
    <row r="44" spans="1:8" s="255" customFormat="1" ht="15">
      <c r="A44" s="312">
        <v>41</v>
      </c>
      <c r="B44" s="439"/>
      <c r="C44" s="368"/>
      <c r="D44" s="368" t="s">
        <v>39</v>
      </c>
      <c r="E44" s="368"/>
      <c r="F44" s="503">
        <v>3562.270723300008</v>
      </c>
      <c r="G44" s="503">
        <v>3562.270723300008</v>
      </c>
      <c r="H44" s="503">
        <f>G44-F44</f>
        <v>0</v>
      </c>
    </row>
    <row r="45" spans="1:8" s="255" customFormat="1" ht="15">
      <c r="A45" s="312">
        <v>42</v>
      </c>
      <c r="B45" s="439"/>
      <c r="C45" s="368"/>
      <c r="D45" s="368" t="s">
        <v>41</v>
      </c>
      <c r="E45" s="368"/>
      <c r="F45" s="499">
        <f>SUM(F44)</f>
        <v>3562.270723300008</v>
      </c>
      <c r="G45" s="499">
        <f>SUM(G44)</f>
        <v>3562.270723300008</v>
      </c>
      <c r="H45" s="499">
        <f>G45-F45</f>
        <v>0</v>
      </c>
    </row>
    <row r="46" spans="1:6" s="255" customFormat="1" ht="15">
      <c r="A46" s="312">
        <v>43</v>
      </c>
      <c r="B46" s="439"/>
      <c r="C46" s="368"/>
      <c r="D46" s="368"/>
      <c r="E46" s="368"/>
      <c r="F46" s="440"/>
    </row>
    <row r="47" spans="1:6" s="255" customFormat="1" ht="15">
      <c r="A47" s="312">
        <v>44</v>
      </c>
      <c r="B47" s="438"/>
      <c r="C47" s="368"/>
      <c r="D47" s="368"/>
      <c r="E47" s="368"/>
      <c r="F47" s="440"/>
    </row>
    <row r="48" spans="1:6" s="255" customFormat="1" ht="15">
      <c r="A48" s="312">
        <v>45</v>
      </c>
      <c r="C48" s="368"/>
      <c r="D48" s="368"/>
      <c r="E48" s="368"/>
      <c r="F48" s="440"/>
    </row>
    <row r="49" spans="1:8" s="255" customFormat="1" ht="15">
      <c r="A49" s="312">
        <v>46</v>
      </c>
      <c r="B49" s="438"/>
      <c r="C49" s="368"/>
      <c r="D49" s="368" t="s">
        <v>527</v>
      </c>
      <c r="E49" s="368"/>
      <c r="F49" s="440">
        <f>F39+F35+F29+F23+F19+F14+F10+F5</f>
        <v>6177384.600000001</v>
      </c>
      <c r="G49" s="440">
        <f>G39+G35+G29+G23+G19+G14+G10+G5</f>
        <v>5988906.1994348625</v>
      </c>
      <c r="H49" s="440">
        <f>G49-F49</f>
        <v>-188478.4005651381</v>
      </c>
    </row>
    <row r="50" spans="1:8" s="255" customFormat="1" ht="15">
      <c r="A50" s="312">
        <v>47</v>
      </c>
      <c r="B50" s="438"/>
      <c r="C50" s="368"/>
      <c r="D50" s="368" t="s">
        <v>528</v>
      </c>
      <c r="E50" s="368"/>
      <c r="F50" s="440">
        <f>F44+F30+F24+F15+F6</f>
        <v>148364.9507233</v>
      </c>
      <c r="G50" s="440">
        <f>G44+G30+G24+G15+G6</f>
        <v>153246.5512884369</v>
      </c>
      <c r="H50" s="440">
        <f>G50-F50</f>
        <v>4881.600565136905</v>
      </c>
    </row>
    <row r="51" spans="1:8" s="255" customFormat="1" ht="16.5" thickBot="1">
      <c r="A51" s="312">
        <v>48</v>
      </c>
      <c r="B51" s="495" t="s">
        <v>526</v>
      </c>
      <c r="C51" s="368"/>
      <c r="D51" s="368"/>
      <c r="E51" s="368"/>
      <c r="F51" s="504">
        <f>SUM(F49:F50)</f>
        <v>6325749.5507233</v>
      </c>
      <c r="G51" s="504">
        <f>SUM(G49:G50)</f>
        <v>6142152.7507233</v>
      </c>
      <c r="H51" s="504">
        <f>G51-F51</f>
        <v>-183596.80000000075</v>
      </c>
    </row>
    <row r="52" s="255" customFormat="1" ht="15.75" thickTop="1">
      <c r="A52" s="312"/>
    </row>
    <row r="53" s="255" customFormat="1" ht="15">
      <c r="A53" s="505" t="s">
        <v>533</v>
      </c>
    </row>
    <row r="54" s="255" customFormat="1" ht="15">
      <c r="A54" s="505" t="s">
        <v>534</v>
      </c>
    </row>
    <row r="55" s="255" customFormat="1" ht="15">
      <c r="A55" s="505" t="s">
        <v>535</v>
      </c>
    </row>
    <row r="56" s="255" customFormat="1" ht="15">
      <c r="A56" s="505" t="s">
        <v>536</v>
      </c>
    </row>
  </sheetData>
  <mergeCells count="1">
    <mergeCell ref="A1:H1"/>
  </mergeCells>
  <printOptions horizontalCentered="1"/>
  <pageMargins left="0.75" right="0.75" top="1.39" bottom="0.17" header="0.5" footer="0.17"/>
  <pageSetup firstPageNumber="18" useFirstPageNumber="1" horizontalDpi="1200" verticalDpi="1200" orientation="portrait" scale="81" r:id="rId1"/>
  <headerFooter alignWithMargins="0">
    <oddHeader>&amp;R&amp;"Times New Roman,Regular"&amp;16Questar Gas Company
Docket 07-057-13
QGC Exhibit 6.3
Page &amp;P of 41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40"/>
  <sheetViews>
    <sheetView view="pageBreakPreview" zoomScale="60" workbookViewId="0" topLeftCell="A18">
      <selection activeCell="J37" sqref="J37"/>
    </sheetView>
  </sheetViews>
  <sheetFormatPr defaultColWidth="9.140625" defaultRowHeight="12.75"/>
  <cols>
    <col min="1" max="1" width="5.28125" style="13" customWidth="1"/>
    <col min="2" max="2" width="6.00390625" style="13" customWidth="1"/>
    <col min="3" max="3" width="16.00390625" style="13" customWidth="1"/>
    <col min="4" max="5" width="15.00390625" style="13" bestFit="1" customWidth="1"/>
    <col min="6" max="6" width="31.7109375" style="13" customWidth="1"/>
    <col min="7" max="7" width="16.140625" style="13" customWidth="1"/>
    <col min="8" max="8" width="25.421875" style="13" customWidth="1"/>
    <col min="9" max="9" width="17.8515625" style="13" customWidth="1"/>
    <col min="10" max="10" width="18.7109375" style="13" customWidth="1"/>
    <col min="11" max="11" width="9.8515625" style="13" bestFit="1" customWidth="1"/>
    <col min="12" max="12" width="28.00390625" style="13" customWidth="1"/>
    <col min="13" max="13" width="19.00390625" style="13" customWidth="1"/>
    <col min="14" max="16384" width="9.140625" style="13" customWidth="1"/>
  </cols>
  <sheetData>
    <row r="1" ht="12.75">
      <c r="A1" s="34"/>
    </row>
    <row r="2" spans="1:14" ht="12.75">
      <c r="A2" s="2"/>
      <c r="N2" s="78"/>
    </row>
    <row r="3" spans="1:33" ht="26.25">
      <c r="A3" s="2"/>
      <c r="B3" s="647" t="s">
        <v>433</v>
      </c>
      <c r="C3" s="647"/>
      <c r="D3" s="647"/>
      <c r="E3" s="647"/>
      <c r="F3" s="647"/>
      <c r="G3" s="647"/>
      <c r="H3" s="647"/>
      <c r="I3" s="647"/>
      <c r="J3" s="647"/>
      <c r="N3" s="78"/>
      <c r="AG3"/>
    </row>
    <row r="4" spans="1:33" ht="12.75">
      <c r="A4" s="2"/>
      <c r="N4" s="78"/>
      <c r="AG4"/>
    </row>
    <row r="5" spans="1:33" s="242" customFormat="1" ht="15.75">
      <c r="A5" s="381"/>
      <c r="B5" s="228" t="s">
        <v>0</v>
      </c>
      <c r="C5" s="228" t="s">
        <v>1</v>
      </c>
      <c r="D5" s="228" t="s">
        <v>552</v>
      </c>
      <c r="E5" s="228" t="s">
        <v>551</v>
      </c>
      <c r="F5" s="228" t="s">
        <v>2</v>
      </c>
      <c r="G5" s="228" t="s">
        <v>572</v>
      </c>
      <c r="H5" s="228" t="s">
        <v>573</v>
      </c>
      <c r="I5" s="228" t="s">
        <v>574</v>
      </c>
      <c r="J5" s="228" t="s">
        <v>575</v>
      </c>
      <c r="N5" s="506"/>
      <c r="AG5" s="255"/>
    </row>
    <row r="6" spans="1:28" s="242" customFormat="1" ht="15.75">
      <c r="A6" s="250">
        <v>1</v>
      </c>
      <c r="E6" s="229"/>
      <c r="F6" s="335"/>
      <c r="I6" s="506"/>
      <c r="J6" s="276"/>
      <c r="K6" s="276"/>
      <c r="AB6" s="255"/>
    </row>
    <row r="7" spans="1:28" s="242" customFormat="1" ht="15.75">
      <c r="A7" s="250">
        <v>2</v>
      </c>
      <c r="E7" s="335"/>
      <c r="F7" s="335"/>
      <c r="I7" s="506"/>
      <c r="J7" s="276"/>
      <c r="K7" s="276"/>
      <c r="AB7" s="255"/>
    </row>
    <row r="8" spans="1:28" s="242" customFormat="1" ht="15.75">
      <c r="A8" s="250">
        <v>3</v>
      </c>
      <c r="B8" s="439">
        <v>904</v>
      </c>
      <c r="C8" s="368" t="s">
        <v>154</v>
      </c>
      <c r="D8" s="368"/>
      <c r="E8" s="507"/>
      <c r="F8" s="507"/>
      <c r="I8" s="508"/>
      <c r="J8" s="276"/>
      <c r="K8" s="276"/>
      <c r="AB8" s="255"/>
    </row>
    <row r="9" spans="1:28" s="242" customFormat="1" ht="15.75">
      <c r="A9" s="250">
        <v>4</v>
      </c>
      <c r="B9" s="436"/>
      <c r="C9" s="368"/>
      <c r="D9" s="368" t="s">
        <v>40</v>
      </c>
      <c r="E9" s="501">
        <f>I40</f>
        <v>-528230.6235907803</v>
      </c>
      <c r="F9" s="509"/>
      <c r="G9" s="276"/>
      <c r="H9" s="276"/>
      <c r="I9" s="508"/>
      <c r="J9" s="276"/>
      <c r="K9" s="276"/>
      <c r="AB9" s="255"/>
    </row>
    <row r="10" spans="1:28" s="242" customFormat="1" ht="15.75">
      <c r="A10" s="250">
        <v>5</v>
      </c>
      <c r="B10" s="436"/>
      <c r="C10" s="368"/>
      <c r="D10" s="368"/>
      <c r="E10" s="501"/>
      <c r="F10" s="509"/>
      <c r="G10" s="276"/>
      <c r="H10" s="276"/>
      <c r="I10" s="508"/>
      <c r="J10" s="276"/>
      <c r="K10" s="276"/>
      <c r="AB10" s="255"/>
    </row>
    <row r="11" spans="1:28" s="242" customFormat="1" ht="15.75">
      <c r="A11" s="250">
        <v>6</v>
      </c>
      <c r="B11" s="436"/>
      <c r="C11" s="368"/>
      <c r="D11" s="368"/>
      <c r="E11" s="501"/>
      <c r="F11" s="510"/>
      <c r="G11" s="276"/>
      <c r="H11" s="276"/>
      <c r="I11" s="508"/>
      <c r="J11" s="276"/>
      <c r="K11" s="276"/>
      <c r="AB11" s="255"/>
    </row>
    <row r="12" spans="1:34" s="242" customFormat="1" ht="15.75">
      <c r="A12" s="250">
        <v>7</v>
      </c>
      <c r="B12" s="436"/>
      <c r="C12" s="368"/>
      <c r="D12" s="368"/>
      <c r="E12" s="276"/>
      <c r="G12" s="510"/>
      <c r="I12" s="509"/>
      <c r="J12" s="509"/>
      <c r="K12" s="509"/>
      <c r="O12" s="506"/>
      <c r="AH12" s="255"/>
    </row>
    <row r="13" spans="1:34" s="242" customFormat="1" ht="16.5" thickBot="1">
      <c r="A13" s="250">
        <v>8</v>
      </c>
      <c r="B13" s="255"/>
      <c r="C13" s="255"/>
      <c r="D13" s="255"/>
      <c r="E13" s="255"/>
      <c r="F13" s="255"/>
      <c r="O13" s="506"/>
      <c r="AH13" s="255"/>
    </row>
    <row r="14" spans="1:15" s="242" customFormat="1" ht="15.75" customHeight="1">
      <c r="A14" s="250">
        <v>9</v>
      </c>
      <c r="B14" s="511"/>
      <c r="C14" s="512"/>
      <c r="D14" s="512"/>
      <c r="E14" s="512"/>
      <c r="F14" s="512"/>
      <c r="G14" s="513"/>
      <c r="H14" s="513"/>
      <c r="I14" s="514" t="s">
        <v>247</v>
      </c>
      <c r="J14" s="515"/>
      <c r="O14" s="506"/>
    </row>
    <row r="15" spans="1:15" s="242" customFormat="1" ht="15.75">
      <c r="A15" s="250">
        <v>10</v>
      </c>
      <c r="B15" s="516"/>
      <c r="C15" s="435"/>
      <c r="D15" s="435"/>
      <c r="E15" s="435"/>
      <c r="F15" s="435"/>
      <c r="G15" s="517" t="s">
        <v>247</v>
      </c>
      <c r="H15" s="517" t="s">
        <v>247</v>
      </c>
      <c r="I15" s="518">
        <v>2007</v>
      </c>
      <c r="J15" s="519"/>
      <c r="O15" s="506"/>
    </row>
    <row r="16" spans="1:15" s="242" customFormat="1" ht="15.75">
      <c r="A16" s="250">
        <v>11</v>
      </c>
      <c r="B16" s="520"/>
      <c r="C16" s="335"/>
      <c r="D16" s="335"/>
      <c r="E16" s="335"/>
      <c r="F16" s="335"/>
      <c r="G16" s="518">
        <v>2005</v>
      </c>
      <c r="H16" s="518">
        <v>2006</v>
      </c>
      <c r="I16" s="335" t="s">
        <v>424</v>
      </c>
      <c r="J16" s="519" t="s">
        <v>248</v>
      </c>
      <c r="O16" s="506"/>
    </row>
    <row r="17" spans="1:15" s="242" customFormat="1" ht="15.75">
      <c r="A17" s="250">
        <v>12</v>
      </c>
      <c r="B17" s="520"/>
      <c r="C17" s="335"/>
      <c r="D17" s="335"/>
      <c r="E17" s="335"/>
      <c r="F17" s="335"/>
      <c r="G17" s="335"/>
      <c r="H17" s="335"/>
      <c r="I17" s="335"/>
      <c r="J17" s="521"/>
      <c r="O17" s="506"/>
    </row>
    <row r="18" spans="1:15" s="242" customFormat="1" ht="15.75">
      <c r="A18" s="250">
        <v>13</v>
      </c>
      <c r="B18" s="520"/>
      <c r="C18" s="335"/>
      <c r="D18" s="335"/>
      <c r="E18" s="335"/>
      <c r="F18" s="335"/>
      <c r="G18" s="335"/>
      <c r="H18" s="335"/>
      <c r="I18" s="335"/>
      <c r="J18" s="521"/>
      <c r="O18" s="506"/>
    </row>
    <row r="19" spans="1:15" s="242" customFormat="1" ht="15.75">
      <c r="A19" s="250">
        <v>14</v>
      </c>
      <c r="B19" s="522" t="s">
        <v>489</v>
      </c>
      <c r="C19" s="523"/>
      <c r="D19" s="335"/>
      <c r="E19" s="335"/>
      <c r="F19" s="510"/>
      <c r="G19" s="509">
        <v>10430840.43</v>
      </c>
      <c r="H19" s="509">
        <v>8840031.44</v>
      </c>
      <c r="I19" s="509">
        <v>6470616</v>
      </c>
      <c r="J19" s="524">
        <f>AVERAGE(G19:I19)</f>
        <v>8580495.956666665</v>
      </c>
      <c r="O19" s="506"/>
    </row>
    <row r="20" spans="1:15" s="242" customFormat="1" ht="16.5" thickBot="1">
      <c r="A20" s="250">
        <v>15</v>
      </c>
      <c r="B20" s="522" t="s">
        <v>490</v>
      </c>
      <c r="C20" s="525"/>
      <c r="D20" s="335"/>
      <c r="E20" s="335"/>
      <c r="F20" s="510"/>
      <c r="G20" s="526">
        <v>-3091263.84</v>
      </c>
      <c r="H20" s="526">
        <v>-3161819.48</v>
      </c>
      <c r="I20" s="526">
        <v>-2775920</v>
      </c>
      <c r="J20" s="527">
        <f>AVERAGE(G20:I20)</f>
        <v>-3009667.7733333334</v>
      </c>
      <c r="O20" s="506"/>
    </row>
    <row r="21" spans="1:15" s="242" customFormat="1" ht="15.75">
      <c r="A21" s="250">
        <v>16</v>
      </c>
      <c r="B21" s="522" t="s">
        <v>491</v>
      </c>
      <c r="C21" s="335"/>
      <c r="D21" s="335"/>
      <c r="E21" s="335"/>
      <c r="F21" s="510"/>
      <c r="G21" s="509">
        <f>SUM(G19:G20)</f>
        <v>7339576.59</v>
      </c>
      <c r="H21" s="509">
        <f>SUM(H19:H20)</f>
        <v>5678211.959999999</v>
      </c>
      <c r="I21" s="509">
        <f>SUM(I19:I20)</f>
        <v>3694696</v>
      </c>
      <c r="J21" s="524">
        <f>AVERAGE(G21:I21)</f>
        <v>5570828.183333333</v>
      </c>
      <c r="M21" s="518"/>
      <c r="N21" s="518"/>
      <c r="O21" s="506"/>
    </row>
    <row r="22" spans="1:15" s="242" customFormat="1" ht="15.75">
      <c r="A22" s="250">
        <v>17</v>
      </c>
      <c r="B22" s="520"/>
      <c r="C22" s="335"/>
      <c r="D22" s="335"/>
      <c r="E22" s="335"/>
      <c r="F22" s="335"/>
      <c r="G22" s="509"/>
      <c r="H22" s="509"/>
      <c r="I22" s="509"/>
      <c r="J22" s="524"/>
      <c r="O22" s="506"/>
    </row>
    <row r="23" spans="1:15" s="242" customFormat="1" ht="15.75">
      <c r="A23" s="250">
        <v>18</v>
      </c>
      <c r="B23" s="528" t="s">
        <v>492</v>
      </c>
      <c r="C23" s="496"/>
      <c r="D23" s="496"/>
      <c r="E23" s="496"/>
      <c r="F23" s="529"/>
      <c r="G23" s="509">
        <v>813188395.4009999</v>
      </c>
      <c r="H23" s="509">
        <v>1062893920.87</v>
      </c>
      <c r="I23" s="509">
        <v>923674151.47</v>
      </c>
      <c r="J23" s="524">
        <f>AVERAGE(G23:I23)</f>
        <v>933252155.9136667</v>
      </c>
      <c r="N23" s="368"/>
      <c r="O23" s="506"/>
    </row>
    <row r="24" spans="1:15" s="242" customFormat="1" ht="15.75">
      <c r="A24" s="250">
        <v>19</v>
      </c>
      <c r="B24" s="522" t="s">
        <v>249</v>
      </c>
      <c r="C24" s="496"/>
      <c r="D24" s="335"/>
      <c r="E24" s="335"/>
      <c r="F24" s="509"/>
      <c r="G24" s="509">
        <v>7339576.59</v>
      </c>
      <c r="H24" s="509">
        <v>5678211.959999999</v>
      </c>
      <c r="I24" s="509">
        <v>3694696</v>
      </c>
      <c r="J24" s="524">
        <f>AVERAGE(G24:I24)</f>
        <v>5570828.183333333</v>
      </c>
      <c r="O24" s="506"/>
    </row>
    <row r="25" spans="1:15" s="242" customFormat="1" ht="15.75">
      <c r="A25" s="250">
        <v>20</v>
      </c>
      <c r="B25" s="520"/>
      <c r="C25" s="335"/>
      <c r="D25" s="335"/>
      <c r="E25" s="335"/>
      <c r="F25" s="335"/>
      <c r="G25" s="335"/>
      <c r="H25" s="335"/>
      <c r="I25" s="335"/>
      <c r="J25" s="521"/>
      <c r="O25" s="506"/>
    </row>
    <row r="26" spans="1:15" s="242" customFormat="1" ht="15.75">
      <c r="A26" s="250">
        <v>21</v>
      </c>
      <c r="B26" s="530" t="s">
        <v>493</v>
      </c>
      <c r="C26" s="335"/>
      <c r="D26" s="335"/>
      <c r="E26" s="335"/>
      <c r="F26" s="335"/>
      <c r="G26" s="361">
        <f>G24/G23</f>
        <v>0.009025677975127403</v>
      </c>
      <c r="H26" s="361">
        <f>H24/H23</f>
        <v>0.0053422188691720695</v>
      </c>
      <c r="I26" s="361">
        <f>I24/I23</f>
        <v>0.003999999344054395</v>
      </c>
      <c r="J26" s="532">
        <f>J24/J23</f>
        <v>0.00596926366366592</v>
      </c>
      <c r="K26" s="250"/>
      <c r="L26" s="312"/>
      <c r="O26" s="506"/>
    </row>
    <row r="27" spans="1:15" s="242" customFormat="1" ht="15.75">
      <c r="A27" s="250">
        <v>22</v>
      </c>
      <c r="B27" s="520" t="s">
        <v>494</v>
      </c>
      <c r="C27" s="335"/>
      <c r="D27" s="335"/>
      <c r="E27" s="335"/>
      <c r="F27" s="335"/>
      <c r="G27" s="335"/>
      <c r="H27" s="335"/>
      <c r="I27" s="335"/>
      <c r="J27" s="532">
        <v>-0.002</v>
      </c>
      <c r="K27" s="533"/>
      <c r="L27" s="534"/>
      <c r="O27" s="506"/>
    </row>
    <row r="28" spans="1:15" s="242" customFormat="1" ht="16.5" thickBot="1">
      <c r="A28" s="250">
        <v>23</v>
      </c>
      <c r="B28" s="535" t="s">
        <v>456</v>
      </c>
      <c r="C28" s="428"/>
      <c r="D28" s="428"/>
      <c r="E28" s="428"/>
      <c r="F28" s="428"/>
      <c r="G28" s="428"/>
      <c r="H28" s="428"/>
      <c r="I28" s="536"/>
      <c r="J28" s="537">
        <v>0.00396926366366592</v>
      </c>
      <c r="K28" s="518"/>
      <c r="L28" s="518"/>
      <c r="O28" s="506"/>
    </row>
    <row r="29" spans="1:15" s="242" customFormat="1" ht="15.75">
      <c r="A29" s="250">
        <v>24</v>
      </c>
      <c r="B29" s="538"/>
      <c r="C29" s="512"/>
      <c r="D29" s="512"/>
      <c r="E29" s="512"/>
      <c r="F29" s="539"/>
      <c r="G29" s="435"/>
      <c r="H29" s="435"/>
      <c r="I29" s="540"/>
      <c r="J29" s="255"/>
      <c r="O29" s="506"/>
    </row>
    <row r="30" spans="1:15" s="242" customFormat="1" ht="15.75">
      <c r="A30" s="250">
        <v>25</v>
      </c>
      <c r="B30" s="651"/>
      <c r="C30" s="652"/>
      <c r="D30" s="652"/>
      <c r="E30" s="652"/>
      <c r="F30" s="653"/>
      <c r="G30" s="435"/>
      <c r="H30" s="435"/>
      <c r="I30" s="540"/>
      <c r="O30" s="506"/>
    </row>
    <row r="31" spans="1:15" s="242" customFormat="1" ht="15.75">
      <c r="A31" s="250">
        <v>26</v>
      </c>
      <c r="B31" s="541"/>
      <c r="C31" s="435"/>
      <c r="D31" s="335"/>
      <c r="E31" s="229" t="s">
        <v>624</v>
      </c>
      <c r="F31" s="542"/>
      <c r="G31" s="335" t="s">
        <v>495</v>
      </c>
      <c r="H31" s="335"/>
      <c r="I31" s="543">
        <v>244132543.79</v>
      </c>
      <c r="K31" s="509"/>
      <c r="L31" s="509"/>
      <c r="M31" s="509"/>
      <c r="N31" s="509"/>
      <c r="O31" s="506"/>
    </row>
    <row r="32" spans="1:15" s="242" customFormat="1" ht="18.75" thickBot="1">
      <c r="A32" s="250">
        <v>27</v>
      </c>
      <c r="B32" s="541"/>
      <c r="C32" s="435"/>
      <c r="D32" s="335"/>
      <c r="E32" s="627">
        <v>39332</v>
      </c>
      <c r="F32" s="544" t="s">
        <v>250</v>
      </c>
      <c r="G32" s="335" t="s">
        <v>496</v>
      </c>
      <c r="H32" s="335"/>
      <c r="I32" s="537">
        <f>J28</f>
        <v>0.00396926366366592</v>
      </c>
      <c r="K32" s="509"/>
      <c r="L32" s="509"/>
      <c r="M32" s="509"/>
      <c r="N32" s="509"/>
      <c r="O32" s="506"/>
    </row>
    <row r="33" spans="1:15" s="242" customFormat="1" ht="15.75">
      <c r="A33" s="250">
        <v>28</v>
      </c>
      <c r="B33" s="541"/>
      <c r="C33" s="435"/>
      <c r="D33" s="335"/>
      <c r="E33" s="231" t="s">
        <v>250</v>
      </c>
      <c r="F33" s="544" t="s">
        <v>251</v>
      </c>
      <c r="G33" s="359" t="s">
        <v>252</v>
      </c>
      <c r="H33" s="335"/>
      <c r="I33" s="545">
        <f>I31*I32</f>
        <v>969026.435183976</v>
      </c>
      <c r="K33" s="276"/>
      <c r="L33" s="276"/>
      <c r="M33" s="276"/>
      <c r="N33" s="276"/>
      <c r="O33" s="506"/>
    </row>
    <row r="34" spans="1:15" s="242" customFormat="1" ht="15.75">
      <c r="A34" s="250">
        <v>29</v>
      </c>
      <c r="B34" s="541"/>
      <c r="C34" s="435"/>
      <c r="D34" s="335"/>
      <c r="E34" s="229" t="s">
        <v>253</v>
      </c>
      <c r="F34" s="546" t="s">
        <v>253</v>
      </c>
      <c r="G34" s="335"/>
      <c r="H34" s="335"/>
      <c r="I34" s="540"/>
      <c r="K34" s="276"/>
      <c r="L34" s="276"/>
      <c r="M34" s="276"/>
      <c r="N34" s="276"/>
      <c r="O34" s="506"/>
    </row>
    <row r="35" spans="1:15" s="242" customFormat="1" ht="15.75">
      <c r="A35" s="250">
        <v>30</v>
      </c>
      <c r="B35" s="547">
        <v>904</v>
      </c>
      <c r="C35" s="496" t="s">
        <v>154</v>
      </c>
      <c r="D35" s="496"/>
      <c r="E35" s="496"/>
      <c r="F35" s="546" t="s">
        <v>254</v>
      </c>
      <c r="G35" s="335"/>
      <c r="H35" s="335"/>
      <c r="I35" s="521"/>
      <c r="J35" s="255"/>
      <c r="K35" s="276"/>
      <c r="L35" s="276"/>
      <c r="M35" s="276"/>
      <c r="N35" s="276"/>
      <c r="O35" s="506"/>
    </row>
    <row r="36" spans="1:15" s="242" customFormat="1" ht="15.75">
      <c r="A36" s="250">
        <v>31</v>
      </c>
      <c r="B36" s="548"/>
      <c r="C36" s="496"/>
      <c r="D36" s="496" t="s">
        <v>40</v>
      </c>
      <c r="E36" s="549">
        <v>608170.91</v>
      </c>
      <c r="F36" s="550">
        <v>0.8511570439427413</v>
      </c>
      <c r="G36" s="359" t="s">
        <v>498</v>
      </c>
      <c r="H36" s="335"/>
      <c r="I36" s="524">
        <v>1589629.4453451834</v>
      </c>
      <c r="J36" s="255"/>
      <c r="K36" s="276"/>
      <c r="L36" s="276"/>
      <c r="M36" s="276"/>
      <c r="N36" s="276"/>
      <c r="O36" s="506"/>
    </row>
    <row r="37" spans="1:15" s="242" customFormat="1" ht="16.5" thickBot="1">
      <c r="A37" s="250">
        <v>32</v>
      </c>
      <c r="B37" s="548"/>
      <c r="C37" s="496"/>
      <c r="D37" s="496" t="s">
        <v>39</v>
      </c>
      <c r="E37" s="551">
        <v>106351.65</v>
      </c>
      <c r="F37" s="550">
        <v>0.14884295605725867</v>
      </c>
      <c r="G37" s="335"/>
      <c r="H37" s="335"/>
      <c r="I37" s="527"/>
      <c r="J37" s="255"/>
      <c r="K37" s="276"/>
      <c r="O37" s="506"/>
    </row>
    <row r="38" spans="1:15" s="242" customFormat="1" ht="16.5" thickTop="1">
      <c r="A38" s="250">
        <v>33</v>
      </c>
      <c r="B38" s="548"/>
      <c r="C38" s="496"/>
      <c r="D38" s="496" t="s">
        <v>41</v>
      </c>
      <c r="E38" s="552">
        <v>714522.56</v>
      </c>
      <c r="F38" s="521"/>
      <c r="G38" s="335" t="s">
        <v>255</v>
      </c>
      <c r="H38" s="335"/>
      <c r="I38" s="524">
        <v>-620603.0101612074</v>
      </c>
      <c r="J38" s="255"/>
      <c r="K38" s="276"/>
      <c r="L38" s="531"/>
      <c r="M38" s="531"/>
      <c r="N38" s="531"/>
      <c r="O38" s="506"/>
    </row>
    <row r="39" spans="1:15" s="242" customFormat="1" ht="15.75">
      <c r="A39" s="250">
        <v>34</v>
      </c>
      <c r="B39" s="548"/>
      <c r="C39" s="496"/>
      <c r="D39" s="496"/>
      <c r="E39" s="510"/>
      <c r="F39" s="521"/>
      <c r="G39" s="335"/>
      <c r="H39" s="335"/>
      <c r="I39" s="521"/>
      <c r="J39" s="255"/>
      <c r="K39" s="276"/>
      <c r="O39" s="506"/>
    </row>
    <row r="40" spans="1:15" s="242" customFormat="1" ht="15.75">
      <c r="A40" s="250">
        <v>35</v>
      </c>
      <c r="B40" s="541"/>
      <c r="C40" s="435"/>
      <c r="D40" s="335"/>
      <c r="E40" s="335"/>
      <c r="F40" s="524"/>
      <c r="G40" s="335" t="s">
        <v>256</v>
      </c>
      <c r="H40" s="335" t="s">
        <v>449</v>
      </c>
      <c r="I40" s="543">
        <v>-528230.6235907803</v>
      </c>
      <c r="J40" s="553"/>
      <c r="K40" s="276"/>
      <c r="O40" s="506"/>
    </row>
    <row r="41" spans="1:15" s="242" customFormat="1" ht="16.5" thickBot="1">
      <c r="A41" s="250">
        <v>36</v>
      </c>
      <c r="B41" s="541"/>
      <c r="C41" s="435"/>
      <c r="D41" s="335"/>
      <c r="E41" s="509"/>
      <c r="F41" s="521"/>
      <c r="G41" s="335" t="s">
        <v>39</v>
      </c>
      <c r="H41" s="335" t="s">
        <v>449</v>
      </c>
      <c r="I41" s="554">
        <v>-92372.38657042704</v>
      </c>
      <c r="J41" s="255"/>
      <c r="K41" s="276"/>
      <c r="L41" s="255"/>
      <c r="O41" s="506"/>
    </row>
    <row r="42" spans="1:15" s="242" customFormat="1" ht="15.75">
      <c r="A42" s="250">
        <v>37</v>
      </c>
      <c r="B42" s="541"/>
      <c r="C42" s="435"/>
      <c r="D42" s="335"/>
      <c r="E42" s="335"/>
      <c r="F42" s="521"/>
      <c r="G42" s="335" t="s">
        <v>257</v>
      </c>
      <c r="H42" s="335"/>
      <c r="I42" s="543">
        <f>SUM(I40:I41)</f>
        <v>-620603.0101612073</v>
      </c>
      <c r="J42" s="255"/>
      <c r="K42" s="276"/>
      <c r="L42" s="255"/>
      <c r="O42" s="506"/>
    </row>
    <row r="43" spans="1:15" s="242" customFormat="1" ht="16.5" thickBot="1">
      <c r="A43" s="250">
        <v>38</v>
      </c>
      <c r="B43" s="535"/>
      <c r="C43" s="428"/>
      <c r="D43" s="536"/>
      <c r="E43" s="555"/>
      <c r="F43" s="556"/>
      <c r="G43" s="536"/>
      <c r="H43" s="536"/>
      <c r="I43" s="556"/>
      <c r="J43" s="255"/>
      <c r="K43" s="276"/>
      <c r="L43" s="255"/>
      <c r="M43" s="312"/>
      <c r="N43" s="312"/>
      <c r="O43" s="506"/>
    </row>
    <row r="44" spans="1:10" s="242" customFormat="1" ht="15.75">
      <c r="A44" s="255"/>
      <c r="B44" s="255" t="s">
        <v>663</v>
      </c>
      <c r="C44" s="255"/>
      <c r="D44" s="255"/>
      <c r="E44" s="255"/>
      <c r="G44" s="255"/>
      <c r="H44" s="534"/>
      <c r="I44" s="534"/>
      <c r="J44" s="506"/>
    </row>
    <row r="45" spans="1:10" s="242" customFormat="1" ht="15.75">
      <c r="A45" s="255"/>
      <c r="B45" s="255" t="s">
        <v>664</v>
      </c>
      <c r="C45" s="255"/>
      <c r="D45" s="255"/>
      <c r="E45" s="255"/>
      <c r="G45" s="255"/>
      <c r="H45" s="518"/>
      <c r="I45" s="518"/>
      <c r="J45" s="506"/>
    </row>
    <row r="46" spans="1:14" s="242" customFormat="1" ht="15.75">
      <c r="A46" s="255"/>
      <c r="B46" s="255" t="s">
        <v>612</v>
      </c>
      <c r="C46" s="255"/>
      <c r="D46" s="255"/>
      <c r="E46" s="255"/>
      <c r="F46" s="255"/>
      <c r="G46" s="255"/>
      <c r="H46" s="255"/>
      <c r="I46" s="255"/>
      <c r="K46" s="255"/>
      <c r="N46" s="506"/>
    </row>
    <row r="47" spans="1:14" s="242" customFormat="1" ht="15.75">
      <c r="A47" s="255"/>
      <c r="B47" s="255" t="s">
        <v>665</v>
      </c>
      <c r="C47" s="255"/>
      <c r="D47" s="255"/>
      <c r="E47" s="255"/>
      <c r="F47" s="255"/>
      <c r="G47" s="255"/>
      <c r="H47" s="255"/>
      <c r="I47" s="255"/>
      <c r="K47" s="255"/>
      <c r="N47" s="506"/>
    </row>
    <row r="48" spans="1:14" s="242" customFormat="1" ht="15.75">
      <c r="A48" s="255"/>
      <c r="B48" s="255" t="s">
        <v>613</v>
      </c>
      <c r="C48" s="255"/>
      <c r="D48" s="255"/>
      <c r="E48" s="255"/>
      <c r="F48" s="255"/>
      <c r="G48" s="255"/>
      <c r="H48" s="255"/>
      <c r="I48" s="255"/>
      <c r="K48" s="255"/>
      <c r="L48" s="509"/>
      <c r="M48" s="509"/>
      <c r="N48" s="506"/>
    </row>
    <row r="49" spans="1:14" s="242" customFormat="1" ht="15.75">
      <c r="A49" s="255"/>
      <c r="B49" s="255" t="s">
        <v>614</v>
      </c>
      <c r="C49" s="255"/>
      <c r="D49" s="255"/>
      <c r="E49" s="255"/>
      <c r="F49" s="255"/>
      <c r="G49" s="255"/>
      <c r="H49" s="255"/>
      <c r="I49" s="255"/>
      <c r="K49" s="255"/>
      <c r="L49" s="509"/>
      <c r="M49" s="509"/>
      <c r="N49" s="506"/>
    </row>
    <row r="50" spans="1:14" s="242" customFormat="1" ht="15.75">
      <c r="A50" s="255"/>
      <c r="B50" s="255" t="s">
        <v>666</v>
      </c>
      <c r="C50" s="255"/>
      <c r="D50" s="255"/>
      <c r="E50" s="255"/>
      <c r="F50" s="255"/>
      <c r="G50" s="255"/>
      <c r="H50" s="255"/>
      <c r="I50" s="255"/>
      <c r="K50" s="255"/>
      <c r="L50" s="509"/>
      <c r="M50" s="509"/>
      <c r="N50" s="506"/>
    </row>
    <row r="51" spans="1:14" s="242" customFormat="1" ht="15.75">
      <c r="A51" s="255"/>
      <c r="B51" s="255" t="s">
        <v>497</v>
      </c>
      <c r="C51" s="255"/>
      <c r="D51" s="255"/>
      <c r="E51" s="255"/>
      <c r="F51" s="255"/>
      <c r="G51" s="255"/>
      <c r="H51" s="255"/>
      <c r="I51" s="255"/>
      <c r="K51" s="255"/>
      <c r="L51" s="276"/>
      <c r="M51" s="276"/>
      <c r="N51" s="506"/>
    </row>
    <row r="52" spans="1:14" s="242" customFormat="1" ht="15.75">
      <c r="A52" s="255"/>
      <c r="B52" s="255" t="s">
        <v>615</v>
      </c>
      <c r="C52" s="255" t="s">
        <v>622</v>
      </c>
      <c r="D52" s="255"/>
      <c r="E52" s="255"/>
      <c r="F52" s="255"/>
      <c r="G52" s="255"/>
      <c r="H52" s="255"/>
      <c r="I52" s="255"/>
      <c r="K52" s="255"/>
      <c r="L52" s="276"/>
      <c r="M52" s="276"/>
      <c r="N52" s="506"/>
    </row>
    <row r="53" spans="1:14" s="242" customFormat="1" ht="15.75">
      <c r="A53" s="255"/>
      <c r="B53" s="255" t="s">
        <v>667</v>
      </c>
      <c r="C53" s="255"/>
      <c r="D53" s="255"/>
      <c r="E53" s="255"/>
      <c r="F53" s="255"/>
      <c r="G53" s="255"/>
      <c r="H53" s="255"/>
      <c r="K53" s="255"/>
      <c r="L53" s="276"/>
      <c r="M53" s="276"/>
      <c r="N53" s="506"/>
    </row>
    <row r="54" spans="1:14" s="242" customFormat="1" ht="15.75">
      <c r="A54" s="255"/>
      <c r="B54" s="255" t="s">
        <v>625</v>
      </c>
      <c r="C54" s="255"/>
      <c r="D54" s="255"/>
      <c r="E54" s="255"/>
      <c r="F54" s="255"/>
      <c r="G54" s="255"/>
      <c r="H54" s="255"/>
      <c r="K54" s="255"/>
      <c r="N54" s="506"/>
    </row>
    <row r="55" spans="1:14" s="242" customFormat="1" ht="15.75">
      <c r="A55" s="255"/>
      <c r="B55" s="255"/>
      <c r="C55" s="255"/>
      <c r="D55" s="255"/>
      <c r="E55" s="255"/>
      <c r="F55" s="255"/>
      <c r="G55" s="255"/>
      <c r="H55" s="255"/>
      <c r="K55" s="255"/>
      <c r="L55" s="531"/>
      <c r="M55" s="531"/>
      <c r="N55" s="506"/>
    </row>
    <row r="56" spans="1:14" ht="12.75">
      <c r="A56"/>
      <c r="B56"/>
      <c r="C56"/>
      <c r="D56"/>
      <c r="E56"/>
      <c r="F56"/>
      <c r="G56"/>
      <c r="H56"/>
      <c r="K56"/>
      <c r="N56" s="78"/>
    </row>
    <row r="57" spans="1:14" ht="12.75">
      <c r="A57"/>
      <c r="B57"/>
      <c r="C57"/>
      <c r="D57"/>
      <c r="E57"/>
      <c r="F57"/>
      <c r="G57"/>
      <c r="H57"/>
      <c r="K57"/>
      <c r="N57" s="78"/>
    </row>
    <row r="58" spans="1:14" ht="12.75">
      <c r="A58"/>
      <c r="B58"/>
      <c r="C58"/>
      <c r="D58"/>
      <c r="E58"/>
      <c r="F58"/>
      <c r="G58"/>
      <c r="H58"/>
      <c r="K58"/>
      <c r="N58" s="78"/>
    </row>
    <row r="59" spans="1:14" ht="12.75">
      <c r="A59"/>
      <c r="B59"/>
      <c r="C59"/>
      <c r="D59"/>
      <c r="E59"/>
      <c r="F59"/>
      <c r="G59"/>
      <c r="H59"/>
      <c r="K59"/>
      <c r="L59" s="26"/>
      <c r="M59" s="26"/>
      <c r="N59" s="78"/>
    </row>
    <row r="60" spans="1:14" ht="12.75">
      <c r="A60"/>
      <c r="B60"/>
      <c r="C60"/>
      <c r="D60"/>
      <c r="E60"/>
      <c r="F60"/>
      <c r="G60"/>
      <c r="H60"/>
      <c r="K60"/>
      <c r="L60" s="26"/>
      <c r="M60" s="26"/>
      <c r="N60" s="78"/>
    </row>
    <row r="61" spans="1:14" ht="12.75">
      <c r="A61"/>
      <c r="B61"/>
      <c r="C61"/>
      <c r="D61"/>
      <c r="E61"/>
      <c r="F61"/>
      <c r="G61"/>
      <c r="H61"/>
      <c r="K61"/>
      <c r="L61" s="26"/>
      <c r="M61" s="26"/>
      <c r="N61" s="78"/>
    </row>
    <row r="62" spans="1:14" ht="12.75">
      <c r="A62"/>
      <c r="B62"/>
      <c r="C62"/>
      <c r="D62"/>
      <c r="E62"/>
      <c r="F62"/>
      <c r="G62"/>
      <c r="H62"/>
      <c r="K62"/>
      <c r="L62" s="15"/>
      <c r="M62" s="15"/>
      <c r="N62" s="78"/>
    </row>
    <row r="63" spans="1:14" ht="12.75">
      <c r="A63"/>
      <c r="B63"/>
      <c r="C63"/>
      <c r="D63"/>
      <c r="E63"/>
      <c r="F63"/>
      <c r="G63"/>
      <c r="H63"/>
      <c r="K63"/>
      <c r="L63" s="11"/>
      <c r="M63" s="11"/>
      <c r="N63" s="78"/>
    </row>
    <row r="64" spans="1:14" ht="12.75">
      <c r="A64"/>
      <c r="B64"/>
      <c r="C64"/>
      <c r="D64"/>
      <c r="E64"/>
      <c r="F64"/>
      <c r="G64"/>
      <c r="H64"/>
      <c r="K64"/>
      <c r="L64" s="11"/>
      <c r="M64" s="11"/>
      <c r="N64" s="78"/>
    </row>
    <row r="65" spans="1:14" ht="12.75">
      <c r="A65"/>
      <c r="B65"/>
      <c r="C65"/>
      <c r="D65"/>
      <c r="E65"/>
      <c r="F65"/>
      <c r="G65"/>
      <c r="H65"/>
      <c r="I65"/>
      <c r="K65"/>
      <c r="L65" s="11"/>
      <c r="M65" s="11"/>
      <c r="N65" s="78"/>
    </row>
    <row r="66" spans="1:14" ht="12.75">
      <c r="A66"/>
      <c r="B66"/>
      <c r="C66"/>
      <c r="D66"/>
      <c r="E66"/>
      <c r="F66"/>
      <c r="G66"/>
      <c r="H66"/>
      <c r="I66"/>
      <c r="K66"/>
      <c r="N66" s="78"/>
    </row>
    <row r="67" spans="1:14" ht="12.75">
      <c r="A67"/>
      <c r="B67"/>
      <c r="C67"/>
      <c r="D67"/>
      <c r="E67"/>
      <c r="F67"/>
      <c r="G67"/>
      <c r="H67"/>
      <c r="I67"/>
      <c r="K67"/>
      <c r="N67" s="78"/>
    </row>
    <row r="68" spans="1:14" ht="12.75">
      <c r="A68"/>
      <c r="B68"/>
      <c r="C68"/>
      <c r="D68"/>
      <c r="E68"/>
      <c r="F68"/>
      <c r="G68"/>
      <c r="H68"/>
      <c r="I68"/>
      <c r="K68"/>
      <c r="N68" s="78"/>
    </row>
    <row r="69" spans="1:14" ht="12.75">
      <c r="A69"/>
      <c r="B69"/>
      <c r="D69"/>
      <c r="E69"/>
      <c r="F69"/>
      <c r="H69"/>
      <c r="I69"/>
      <c r="K69"/>
      <c r="N69" s="78"/>
    </row>
    <row r="70" spans="1:14" ht="12.75">
      <c r="A70"/>
      <c r="B70"/>
      <c r="D70"/>
      <c r="E70"/>
      <c r="F70"/>
      <c r="H70"/>
      <c r="I70"/>
      <c r="K70"/>
      <c r="N70" s="78"/>
    </row>
    <row r="71" spans="1:14" ht="12.75">
      <c r="A71"/>
      <c r="B71"/>
      <c r="D71"/>
      <c r="E71"/>
      <c r="F71"/>
      <c r="H71"/>
      <c r="I71"/>
      <c r="K71"/>
      <c r="N71" s="78"/>
    </row>
    <row r="72" spans="1:14" ht="12.75">
      <c r="A72"/>
      <c r="B72"/>
      <c r="C72"/>
      <c r="D72"/>
      <c r="E72"/>
      <c r="F72"/>
      <c r="H72"/>
      <c r="I72"/>
      <c r="K72"/>
      <c r="N72" s="78"/>
    </row>
    <row r="73" spans="1:14" ht="12.75">
      <c r="A73"/>
      <c r="B73"/>
      <c r="C73"/>
      <c r="D73"/>
      <c r="E73"/>
      <c r="F73"/>
      <c r="H73"/>
      <c r="I73"/>
      <c r="K73"/>
      <c r="N73" s="78"/>
    </row>
    <row r="74" spans="1:14" ht="12.75">
      <c r="A74"/>
      <c r="B74"/>
      <c r="C74"/>
      <c r="D74"/>
      <c r="E74"/>
      <c r="F74"/>
      <c r="H74"/>
      <c r="I74"/>
      <c r="K74"/>
      <c r="N74" s="78"/>
    </row>
    <row r="75" spans="1:14" ht="12.75">
      <c r="A75"/>
      <c r="B75"/>
      <c r="C75"/>
      <c r="D75"/>
      <c r="E75"/>
      <c r="F75"/>
      <c r="H75"/>
      <c r="I75"/>
      <c r="K75"/>
      <c r="N75" s="78"/>
    </row>
    <row r="76" spans="1:14" ht="12.75">
      <c r="A76"/>
      <c r="B76"/>
      <c r="C76"/>
      <c r="D76"/>
      <c r="E76"/>
      <c r="F76"/>
      <c r="H76"/>
      <c r="I76"/>
      <c r="K76"/>
      <c r="N76" s="78"/>
    </row>
    <row r="77" spans="1:14" ht="12.75">
      <c r="A77"/>
      <c r="B77"/>
      <c r="C77"/>
      <c r="D77"/>
      <c r="E77"/>
      <c r="F77"/>
      <c r="H77"/>
      <c r="I77"/>
      <c r="K77"/>
      <c r="N77" s="78"/>
    </row>
    <row r="78" spans="1:14" ht="12.75">
      <c r="A78"/>
      <c r="B78"/>
      <c r="C78"/>
      <c r="D78"/>
      <c r="E78"/>
      <c r="F78"/>
      <c r="H78"/>
      <c r="I78"/>
      <c r="K78"/>
      <c r="N78" s="78"/>
    </row>
    <row r="79" spans="1:14" ht="12.75">
      <c r="A79"/>
      <c r="B79"/>
      <c r="C79"/>
      <c r="D79"/>
      <c r="E79"/>
      <c r="F79"/>
      <c r="H79"/>
      <c r="I79"/>
      <c r="K79"/>
      <c r="N79" s="78"/>
    </row>
    <row r="80" spans="1:14" ht="12.75">
      <c r="A80"/>
      <c r="B80"/>
      <c r="C80"/>
      <c r="D80"/>
      <c r="E80"/>
      <c r="F80"/>
      <c r="H80"/>
      <c r="I80"/>
      <c r="K80"/>
      <c r="N80" s="78"/>
    </row>
    <row r="81" spans="1:14" ht="12.75">
      <c r="A81"/>
      <c r="B81"/>
      <c r="C81"/>
      <c r="D81"/>
      <c r="E81"/>
      <c r="F81"/>
      <c r="H81"/>
      <c r="I81"/>
      <c r="K81"/>
      <c r="N81" s="78"/>
    </row>
    <row r="82" spans="1:14" ht="12.75">
      <c r="A82"/>
      <c r="B82"/>
      <c r="C82"/>
      <c r="D82"/>
      <c r="E82"/>
      <c r="F82"/>
      <c r="H82"/>
      <c r="I82"/>
      <c r="K82"/>
      <c r="N82" s="78"/>
    </row>
    <row r="83" spans="1:14" ht="12.75">
      <c r="A83"/>
      <c r="B83"/>
      <c r="C83"/>
      <c r="D83"/>
      <c r="E83"/>
      <c r="F83"/>
      <c r="H83"/>
      <c r="I83"/>
      <c r="K83"/>
      <c r="N83" s="78"/>
    </row>
    <row r="84" spans="1:14" ht="12.75">
      <c r="A84"/>
      <c r="B84"/>
      <c r="C84"/>
      <c r="D84"/>
      <c r="E84"/>
      <c r="F84"/>
      <c r="H84"/>
      <c r="I84"/>
      <c r="K84"/>
      <c r="N84" s="78"/>
    </row>
    <row r="85" spans="1:14" ht="12.75">
      <c r="A85"/>
      <c r="B85"/>
      <c r="C85"/>
      <c r="D85"/>
      <c r="E85"/>
      <c r="F85"/>
      <c r="H85"/>
      <c r="I85"/>
      <c r="K85"/>
      <c r="N85" s="78"/>
    </row>
    <row r="86" spans="1:14" ht="12.75">
      <c r="A86"/>
      <c r="B86"/>
      <c r="C86"/>
      <c r="D86"/>
      <c r="E86"/>
      <c r="F86"/>
      <c r="H86"/>
      <c r="I86"/>
      <c r="K86"/>
      <c r="N86" s="78"/>
    </row>
    <row r="87" spans="1:14" ht="12.75">
      <c r="A87"/>
      <c r="B87"/>
      <c r="C87"/>
      <c r="D87"/>
      <c r="E87"/>
      <c r="F87"/>
      <c r="H87"/>
      <c r="I87"/>
      <c r="K87"/>
      <c r="N87" s="78"/>
    </row>
    <row r="88" spans="1:14" ht="12.75">
      <c r="A88"/>
      <c r="B88"/>
      <c r="C88"/>
      <c r="D88"/>
      <c r="E88"/>
      <c r="F88"/>
      <c r="H88"/>
      <c r="I88"/>
      <c r="K88"/>
      <c r="N88" s="78"/>
    </row>
    <row r="89" spans="1:14" ht="12.75">
      <c r="A89"/>
      <c r="B89"/>
      <c r="C89"/>
      <c r="D89"/>
      <c r="E89"/>
      <c r="F89"/>
      <c r="H89"/>
      <c r="I89"/>
      <c r="K89"/>
      <c r="N89" s="78"/>
    </row>
    <row r="90" spans="1:14" ht="12.75">
      <c r="A90"/>
      <c r="B90"/>
      <c r="C90"/>
      <c r="D90"/>
      <c r="E90"/>
      <c r="F90"/>
      <c r="H90"/>
      <c r="I90"/>
      <c r="K90"/>
      <c r="N90" s="78"/>
    </row>
    <row r="91" spans="1:14" ht="12.75">
      <c r="A91"/>
      <c r="B91"/>
      <c r="C91"/>
      <c r="D91"/>
      <c r="E91"/>
      <c r="F91"/>
      <c r="H91"/>
      <c r="I91"/>
      <c r="K91"/>
      <c r="N91" s="78"/>
    </row>
    <row r="92" spans="1:14" ht="12.75">
      <c r="A92"/>
      <c r="B92"/>
      <c r="C92"/>
      <c r="D92"/>
      <c r="E92"/>
      <c r="F92"/>
      <c r="G92"/>
      <c r="H92"/>
      <c r="I92"/>
      <c r="K92"/>
      <c r="N92" s="78"/>
    </row>
    <row r="93" spans="1:14" ht="12.75">
      <c r="A93"/>
      <c r="B93"/>
      <c r="C93"/>
      <c r="D93"/>
      <c r="E93"/>
      <c r="F93"/>
      <c r="G93"/>
      <c r="H93"/>
      <c r="I93"/>
      <c r="K93"/>
      <c r="N93" s="78"/>
    </row>
    <row r="94" spans="1:14" ht="12.75">
      <c r="A94"/>
      <c r="B94"/>
      <c r="C94"/>
      <c r="D94"/>
      <c r="E94"/>
      <c r="F94"/>
      <c r="G94"/>
      <c r="H94"/>
      <c r="I94"/>
      <c r="K94"/>
      <c r="N94" s="78"/>
    </row>
    <row r="95" spans="1:14" ht="12.75">
      <c r="A95"/>
      <c r="B95"/>
      <c r="C95"/>
      <c r="D95"/>
      <c r="E95"/>
      <c r="F95"/>
      <c r="G95"/>
      <c r="H95"/>
      <c r="I95"/>
      <c r="K95"/>
      <c r="N95" s="78"/>
    </row>
    <row r="96" spans="1:14" ht="12.75">
      <c r="A96"/>
      <c r="B96"/>
      <c r="C96"/>
      <c r="D96"/>
      <c r="E96"/>
      <c r="F96"/>
      <c r="G96"/>
      <c r="H96"/>
      <c r="I96"/>
      <c r="K96"/>
      <c r="N96" s="78"/>
    </row>
    <row r="97" spans="1:14" ht="12.75">
      <c r="A97"/>
      <c r="B97"/>
      <c r="C97"/>
      <c r="D97"/>
      <c r="E97"/>
      <c r="F97"/>
      <c r="G97"/>
      <c r="H97"/>
      <c r="I97"/>
      <c r="K97"/>
      <c r="N97" s="78"/>
    </row>
    <row r="98" spans="1:14" ht="12.75">
      <c r="A98"/>
      <c r="B98"/>
      <c r="C98"/>
      <c r="D98"/>
      <c r="E98"/>
      <c r="F98"/>
      <c r="G98"/>
      <c r="H98"/>
      <c r="I98"/>
      <c r="K98"/>
      <c r="N98" s="78"/>
    </row>
    <row r="99" spans="1:14" ht="12.75">
      <c r="A99"/>
      <c r="B99"/>
      <c r="C99"/>
      <c r="D99"/>
      <c r="E99"/>
      <c r="F99"/>
      <c r="G99"/>
      <c r="H99"/>
      <c r="I99"/>
      <c r="K99"/>
      <c r="N99" s="78"/>
    </row>
    <row r="100" spans="1:14" ht="12.75">
      <c r="A100"/>
      <c r="B100"/>
      <c r="C100"/>
      <c r="D100"/>
      <c r="E100"/>
      <c r="F100"/>
      <c r="G100"/>
      <c r="H100"/>
      <c r="I100"/>
      <c r="K100"/>
      <c r="N100" s="78"/>
    </row>
    <row r="101" spans="1:14" ht="12.75">
      <c r="A101"/>
      <c r="B101"/>
      <c r="C101"/>
      <c r="D101"/>
      <c r="E101"/>
      <c r="F101"/>
      <c r="G101"/>
      <c r="H101"/>
      <c r="I101"/>
      <c r="K101"/>
      <c r="N101" s="78"/>
    </row>
    <row r="102" spans="1:14" ht="12.75">
      <c r="A102"/>
      <c r="B102"/>
      <c r="C102"/>
      <c r="D102"/>
      <c r="E102"/>
      <c r="F102"/>
      <c r="G102"/>
      <c r="H102"/>
      <c r="I102"/>
      <c r="K102"/>
      <c r="N102" s="78"/>
    </row>
    <row r="103" spans="1:14" ht="12.75">
      <c r="A103"/>
      <c r="B103"/>
      <c r="C103"/>
      <c r="D103"/>
      <c r="E103"/>
      <c r="F103"/>
      <c r="G103"/>
      <c r="H103"/>
      <c r="I103"/>
      <c r="K103"/>
      <c r="N103" s="78"/>
    </row>
    <row r="104" spans="1:14" ht="12.75">
      <c r="A104"/>
      <c r="B104"/>
      <c r="C104"/>
      <c r="D104"/>
      <c r="E104"/>
      <c r="F104"/>
      <c r="G104"/>
      <c r="H104"/>
      <c r="I104"/>
      <c r="K104"/>
      <c r="N104" s="78"/>
    </row>
    <row r="105" spans="1:14" ht="12.75">
      <c r="A105"/>
      <c r="B105"/>
      <c r="C105"/>
      <c r="D105"/>
      <c r="E105"/>
      <c r="F105"/>
      <c r="G105"/>
      <c r="H105"/>
      <c r="I105"/>
      <c r="K105"/>
      <c r="N105" s="78"/>
    </row>
    <row r="106" spans="1:14" ht="12.75">
      <c r="A106"/>
      <c r="B106"/>
      <c r="C106"/>
      <c r="D106"/>
      <c r="E106"/>
      <c r="F106"/>
      <c r="G106"/>
      <c r="H106"/>
      <c r="I106"/>
      <c r="K106"/>
      <c r="N106" s="78"/>
    </row>
    <row r="107" spans="1:14" ht="12.75">
      <c r="A107"/>
      <c r="B107"/>
      <c r="C107"/>
      <c r="D107"/>
      <c r="E107"/>
      <c r="F107"/>
      <c r="G107"/>
      <c r="H107"/>
      <c r="I107"/>
      <c r="K107"/>
      <c r="N107" s="78"/>
    </row>
    <row r="108" spans="1:14" ht="12.75">
      <c r="A108"/>
      <c r="B108"/>
      <c r="C108"/>
      <c r="D108"/>
      <c r="E108"/>
      <c r="F108"/>
      <c r="G108"/>
      <c r="H108"/>
      <c r="I108"/>
      <c r="K108"/>
      <c r="N108" s="78"/>
    </row>
    <row r="109" spans="1:14" ht="12.75">
      <c r="A109"/>
      <c r="B109"/>
      <c r="C109"/>
      <c r="D109"/>
      <c r="E109"/>
      <c r="F109"/>
      <c r="G109"/>
      <c r="H109"/>
      <c r="I109"/>
      <c r="K109"/>
      <c r="N109" s="78"/>
    </row>
    <row r="110" spans="1:14" ht="12.75">
      <c r="A110"/>
      <c r="B110"/>
      <c r="C110"/>
      <c r="D110"/>
      <c r="E110"/>
      <c r="F110"/>
      <c r="G110"/>
      <c r="H110"/>
      <c r="I110"/>
      <c r="K110"/>
      <c r="N110" s="78"/>
    </row>
    <row r="111" spans="1:14" ht="12.75">
      <c r="A111"/>
      <c r="B111"/>
      <c r="C111"/>
      <c r="D111"/>
      <c r="E111"/>
      <c r="F111"/>
      <c r="G111"/>
      <c r="H111"/>
      <c r="I111"/>
      <c r="K111"/>
      <c r="N111" s="78"/>
    </row>
    <row r="112" spans="1:14" ht="12.75">
      <c r="A112"/>
      <c r="B112"/>
      <c r="C112"/>
      <c r="D112"/>
      <c r="E112"/>
      <c r="F112"/>
      <c r="G112"/>
      <c r="H112"/>
      <c r="I112"/>
      <c r="K112"/>
      <c r="N112" s="78"/>
    </row>
    <row r="113" spans="1:14" ht="12.75">
      <c r="A113"/>
      <c r="B113"/>
      <c r="C113"/>
      <c r="D113"/>
      <c r="E113"/>
      <c r="F113"/>
      <c r="G113"/>
      <c r="H113"/>
      <c r="I113"/>
      <c r="K113"/>
      <c r="N113" s="78"/>
    </row>
    <row r="114" spans="1:14" ht="12.75">
      <c r="A114"/>
      <c r="B114"/>
      <c r="C114"/>
      <c r="D114"/>
      <c r="E114"/>
      <c r="F114"/>
      <c r="G114"/>
      <c r="H114"/>
      <c r="I114"/>
      <c r="K114"/>
      <c r="N114" s="78"/>
    </row>
    <row r="115" spans="1:14" ht="12.75">
      <c r="A115"/>
      <c r="B115"/>
      <c r="C115"/>
      <c r="D115"/>
      <c r="E115"/>
      <c r="F115"/>
      <c r="G115"/>
      <c r="H115"/>
      <c r="I115"/>
      <c r="K115"/>
      <c r="N115" s="78"/>
    </row>
    <row r="116" spans="1:14" ht="12.75">
      <c r="A116"/>
      <c r="B116"/>
      <c r="C116"/>
      <c r="D116"/>
      <c r="E116"/>
      <c r="F116"/>
      <c r="G116"/>
      <c r="H116"/>
      <c r="I116"/>
      <c r="K116"/>
      <c r="N116" s="78"/>
    </row>
    <row r="117" spans="1:14" ht="12.75">
      <c r="A117"/>
      <c r="B117"/>
      <c r="C117"/>
      <c r="D117"/>
      <c r="E117"/>
      <c r="F117"/>
      <c r="G117"/>
      <c r="H117"/>
      <c r="I117"/>
      <c r="K117"/>
      <c r="N117" s="78"/>
    </row>
    <row r="118" spans="1:14" ht="12.75">
      <c r="A118"/>
      <c r="B118"/>
      <c r="C118"/>
      <c r="D118"/>
      <c r="E118"/>
      <c r="F118"/>
      <c r="G118"/>
      <c r="H118"/>
      <c r="I118"/>
      <c r="K118"/>
      <c r="N118" s="78"/>
    </row>
    <row r="119" spans="1:14" ht="12.75">
      <c r="A119"/>
      <c r="B119"/>
      <c r="C119"/>
      <c r="D119"/>
      <c r="E119"/>
      <c r="F119"/>
      <c r="G119"/>
      <c r="H119"/>
      <c r="I119"/>
      <c r="K119"/>
      <c r="N119" s="78"/>
    </row>
    <row r="120" spans="1:14" ht="12.75">
      <c r="A120"/>
      <c r="B120"/>
      <c r="C120"/>
      <c r="D120"/>
      <c r="E120"/>
      <c r="F120"/>
      <c r="G120"/>
      <c r="H120"/>
      <c r="I120"/>
      <c r="K120"/>
      <c r="N120" s="78"/>
    </row>
    <row r="121" spans="1:14" ht="12.75">
      <c r="A121"/>
      <c r="B121"/>
      <c r="C121"/>
      <c r="D121"/>
      <c r="E121"/>
      <c r="F121"/>
      <c r="G121"/>
      <c r="H121"/>
      <c r="I121"/>
      <c r="K121"/>
      <c r="N121" s="78"/>
    </row>
    <row r="122" spans="1:14" ht="12.75">
      <c r="A122"/>
      <c r="B122"/>
      <c r="C122"/>
      <c r="D122"/>
      <c r="E122"/>
      <c r="F122"/>
      <c r="G122"/>
      <c r="H122"/>
      <c r="I122"/>
      <c r="K122"/>
      <c r="N122" s="78"/>
    </row>
    <row r="123" spans="1:14" ht="12.75">
      <c r="A123"/>
      <c r="B123"/>
      <c r="C123"/>
      <c r="D123"/>
      <c r="E123"/>
      <c r="F123"/>
      <c r="G123"/>
      <c r="H123"/>
      <c r="I123"/>
      <c r="K123"/>
      <c r="N123" s="78"/>
    </row>
    <row r="124" spans="1:14" ht="12.75">
      <c r="A124"/>
      <c r="B124"/>
      <c r="C124"/>
      <c r="D124"/>
      <c r="E124"/>
      <c r="F124"/>
      <c r="G124"/>
      <c r="H124"/>
      <c r="I124"/>
      <c r="K124"/>
      <c r="N124" s="78"/>
    </row>
    <row r="125" spans="1:14" ht="12.75">
      <c r="A125"/>
      <c r="B125"/>
      <c r="C125"/>
      <c r="D125"/>
      <c r="E125"/>
      <c r="F125"/>
      <c r="G125"/>
      <c r="H125"/>
      <c r="I125"/>
      <c r="K125"/>
      <c r="N125" s="78"/>
    </row>
    <row r="126" spans="1:14" ht="12.75">
      <c r="A126"/>
      <c r="B126"/>
      <c r="C126"/>
      <c r="D126"/>
      <c r="E126"/>
      <c r="F126"/>
      <c r="G126"/>
      <c r="H126"/>
      <c r="I126"/>
      <c r="K126"/>
      <c r="N126" s="78"/>
    </row>
    <row r="127" spans="1:14" ht="12.75">
      <c r="A127"/>
      <c r="B127"/>
      <c r="C127"/>
      <c r="D127"/>
      <c r="E127"/>
      <c r="F127"/>
      <c r="G127"/>
      <c r="H127"/>
      <c r="I127"/>
      <c r="K127"/>
      <c r="N127" s="78"/>
    </row>
    <row r="128" spans="1:14" ht="12.75">
      <c r="A128"/>
      <c r="B128"/>
      <c r="C128"/>
      <c r="D128"/>
      <c r="E128"/>
      <c r="F128"/>
      <c r="G128"/>
      <c r="H128"/>
      <c r="I128"/>
      <c r="K128"/>
      <c r="N128" s="78"/>
    </row>
    <row r="129" spans="1:14" ht="12.75">
      <c r="A129"/>
      <c r="B129"/>
      <c r="C129"/>
      <c r="D129"/>
      <c r="E129"/>
      <c r="F129"/>
      <c r="G129"/>
      <c r="H129"/>
      <c r="I129"/>
      <c r="K129"/>
      <c r="N129" s="78"/>
    </row>
    <row r="130" spans="1:14" ht="12.75">
      <c r="A130"/>
      <c r="B130"/>
      <c r="C130"/>
      <c r="D130"/>
      <c r="E130"/>
      <c r="F130"/>
      <c r="G130"/>
      <c r="H130"/>
      <c r="I130"/>
      <c r="K130"/>
      <c r="N130" s="78"/>
    </row>
    <row r="131" spans="1:14" ht="12.75">
      <c r="A131"/>
      <c r="B131"/>
      <c r="C131"/>
      <c r="D131"/>
      <c r="E131"/>
      <c r="F131"/>
      <c r="G131"/>
      <c r="H131"/>
      <c r="I131"/>
      <c r="K131"/>
      <c r="N131" s="78"/>
    </row>
    <row r="132" spans="1:14" ht="12.75">
      <c r="A132"/>
      <c r="B132"/>
      <c r="C132"/>
      <c r="D132"/>
      <c r="E132"/>
      <c r="F132"/>
      <c r="G132"/>
      <c r="H132"/>
      <c r="I132"/>
      <c r="K132"/>
      <c r="N132" s="78"/>
    </row>
    <row r="133" spans="1:14" ht="12.75">
      <c r="A133"/>
      <c r="B133"/>
      <c r="C133"/>
      <c r="D133"/>
      <c r="E133"/>
      <c r="F133"/>
      <c r="G133"/>
      <c r="H133"/>
      <c r="I133"/>
      <c r="K133"/>
      <c r="N133" s="78"/>
    </row>
    <row r="134" spans="1:14" ht="12.75">
      <c r="A134"/>
      <c r="B134"/>
      <c r="C134"/>
      <c r="D134"/>
      <c r="E134"/>
      <c r="F134"/>
      <c r="G134"/>
      <c r="H134"/>
      <c r="I134"/>
      <c r="K134"/>
      <c r="N134" s="78"/>
    </row>
    <row r="135" spans="1:14" ht="12.75">
      <c r="A135"/>
      <c r="B135"/>
      <c r="C135"/>
      <c r="D135"/>
      <c r="E135"/>
      <c r="F135"/>
      <c r="G135"/>
      <c r="H135"/>
      <c r="I135"/>
      <c r="K135"/>
      <c r="N135" s="78"/>
    </row>
    <row r="136" spans="1:14" ht="12.75">
      <c r="A136"/>
      <c r="B136"/>
      <c r="C136"/>
      <c r="D136"/>
      <c r="E136"/>
      <c r="F136"/>
      <c r="G136"/>
      <c r="H136"/>
      <c r="I136"/>
      <c r="K136"/>
      <c r="N136" s="78"/>
    </row>
    <row r="137" spans="1:14" ht="12.75">
      <c r="A137"/>
      <c r="B137"/>
      <c r="C137"/>
      <c r="D137"/>
      <c r="E137"/>
      <c r="F137"/>
      <c r="G137"/>
      <c r="H137"/>
      <c r="I137"/>
      <c r="K137"/>
      <c r="N137" s="78"/>
    </row>
    <row r="138" spans="1:14" ht="12.75">
      <c r="A138"/>
      <c r="B138"/>
      <c r="C138"/>
      <c r="D138"/>
      <c r="E138"/>
      <c r="F138"/>
      <c r="G138"/>
      <c r="H138"/>
      <c r="I138"/>
      <c r="K138"/>
      <c r="N138" s="78"/>
    </row>
    <row r="139" spans="1:14" ht="12.75">
      <c r="A139"/>
      <c r="B139"/>
      <c r="C139"/>
      <c r="D139"/>
      <c r="E139"/>
      <c r="F139"/>
      <c r="G139"/>
      <c r="H139"/>
      <c r="I139"/>
      <c r="K139"/>
      <c r="N139" s="78"/>
    </row>
    <row r="140" spans="1:14" ht="12.75">
      <c r="A140"/>
      <c r="B140"/>
      <c r="C140"/>
      <c r="D140"/>
      <c r="E140"/>
      <c r="F140"/>
      <c r="G140"/>
      <c r="H140"/>
      <c r="I140"/>
      <c r="K140"/>
      <c r="N140" s="78"/>
    </row>
    <row r="141" spans="1:14" ht="12.75">
      <c r="A141"/>
      <c r="B141"/>
      <c r="C141"/>
      <c r="D141"/>
      <c r="E141"/>
      <c r="F141"/>
      <c r="G141"/>
      <c r="H141"/>
      <c r="I141"/>
      <c r="K141"/>
      <c r="N141" s="78"/>
    </row>
    <row r="142" spans="1:14" ht="12.75">
      <c r="A142"/>
      <c r="B142"/>
      <c r="C142"/>
      <c r="D142"/>
      <c r="E142"/>
      <c r="F142"/>
      <c r="G142"/>
      <c r="H142"/>
      <c r="I142"/>
      <c r="K142"/>
      <c r="N142" s="78"/>
    </row>
    <row r="143" spans="1:14" ht="12.75">
      <c r="A143"/>
      <c r="B143"/>
      <c r="C143"/>
      <c r="D143"/>
      <c r="E143"/>
      <c r="F143"/>
      <c r="G143"/>
      <c r="H143"/>
      <c r="I143"/>
      <c r="K143"/>
      <c r="N143" s="78"/>
    </row>
    <row r="144" spans="1:14" ht="12.75">
      <c r="A144"/>
      <c r="B144"/>
      <c r="C144"/>
      <c r="D144"/>
      <c r="E144"/>
      <c r="F144"/>
      <c r="G144"/>
      <c r="H144"/>
      <c r="I144"/>
      <c r="K144"/>
      <c r="N144" s="78"/>
    </row>
    <row r="145" spans="1:14" ht="12.75">
      <c r="A145"/>
      <c r="B145"/>
      <c r="C145"/>
      <c r="D145"/>
      <c r="E145"/>
      <c r="F145"/>
      <c r="G145"/>
      <c r="H145"/>
      <c r="I145"/>
      <c r="K145"/>
      <c r="N145" s="78"/>
    </row>
    <row r="146" spans="1:14" ht="12.75">
      <c r="A146"/>
      <c r="B146"/>
      <c r="C146"/>
      <c r="D146"/>
      <c r="E146"/>
      <c r="F146"/>
      <c r="G146"/>
      <c r="H146"/>
      <c r="I146"/>
      <c r="K146"/>
      <c r="N146" s="78"/>
    </row>
    <row r="147" spans="1:14" ht="12.75">
      <c r="A147"/>
      <c r="B147"/>
      <c r="C147"/>
      <c r="D147"/>
      <c r="E147"/>
      <c r="F147"/>
      <c r="G147"/>
      <c r="H147"/>
      <c r="I147"/>
      <c r="K147"/>
      <c r="N147" s="78"/>
    </row>
    <row r="148" spans="1:14" ht="12.75">
      <c r="A148"/>
      <c r="B148"/>
      <c r="C148"/>
      <c r="D148"/>
      <c r="E148"/>
      <c r="F148"/>
      <c r="G148"/>
      <c r="H148"/>
      <c r="I148"/>
      <c r="K148"/>
      <c r="N148" s="78"/>
    </row>
    <row r="149" spans="1:14" ht="12.75">
      <c r="A149"/>
      <c r="B149"/>
      <c r="C149"/>
      <c r="D149"/>
      <c r="E149"/>
      <c r="F149"/>
      <c r="G149"/>
      <c r="H149"/>
      <c r="I149"/>
      <c r="K149"/>
      <c r="N149" s="78"/>
    </row>
    <row r="150" spans="1:14" ht="12.75">
      <c r="A150"/>
      <c r="B150"/>
      <c r="C150"/>
      <c r="D150"/>
      <c r="E150"/>
      <c r="F150"/>
      <c r="G150"/>
      <c r="H150"/>
      <c r="I150"/>
      <c r="K150"/>
      <c r="N150" s="78"/>
    </row>
    <row r="151" spans="1:14" ht="12.75">
      <c r="A151"/>
      <c r="B151"/>
      <c r="C151"/>
      <c r="D151"/>
      <c r="E151"/>
      <c r="F151"/>
      <c r="G151"/>
      <c r="H151"/>
      <c r="I151"/>
      <c r="K151"/>
      <c r="N151" s="78"/>
    </row>
    <row r="152" spans="1:14" ht="12.75">
      <c r="A152"/>
      <c r="B152"/>
      <c r="C152"/>
      <c r="D152"/>
      <c r="E152"/>
      <c r="F152"/>
      <c r="G152"/>
      <c r="H152"/>
      <c r="I152"/>
      <c r="K152"/>
      <c r="N152" s="78"/>
    </row>
    <row r="153" spans="1:14" ht="12.75">
      <c r="A153"/>
      <c r="B153"/>
      <c r="C153"/>
      <c r="D153"/>
      <c r="E153"/>
      <c r="F153"/>
      <c r="G153"/>
      <c r="H153"/>
      <c r="I153"/>
      <c r="K153"/>
      <c r="N153" s="78"/>
    </row>
    <row r="154" spans="1:14" ht="12.75">
      <c r="A154"/>
      <c r="B154"/>
      <c r="C154"/>
      <c r="D154"/>
      <c r="E154"/>
      <c r="F154"/>
      <c r="G154"/>
      <c r="H154"/>
      <c r="I154"/>
      <c r="K154"/>
      <c r="N154" s="78"/>
    </row>
    <row r="155" spans="1:14" ht="12.75">
      <c r="A155"/>
      <c r="B155"/>
      <c r="C155"/>
      <c r="D155"/>
      <c r="E155"/>
      <c r="F155"/>
      <c r="G155"/>
      <c r="H155"/>
      <c r="I155"/>
      <c r="K155"/>
      <c r="N155" s="78"/>
    </row>
    <row r="156" spans="1:14" ht="12.75">
      <c r="A156"/>
      <c r="B156"/>
      <c r="C156"/>
      <c r="D156"/>
      <c r="E156"/>
      <c r="F156"/>
      <c r="G156"/>
      <c r="H156"/>
      <c r="I156"/>
      <c r="K156"/>
      <c r="N156" s="78"/>
    </row>
    <row r="157" spans="1:14" ht="12.75">
      <c r="A157"/>
      <c r="B157"/>
      <c r="C157"/>
      <c r="D157"/>
      <c r="E157"/>
      <c r="F157"/>
      <c r="G157"/>
      <c r="H157"/>
      <c r="I157"/>
      <c r="K157"/>
      <c r="N157" s="78"/>
    </row>
    <row r="158" spans="1:14" ht="12.75">
      <c r="A158"/>
      <c r="B158"/>
      <c r="C158"/>
      <c r="D158"/>
      <c r="E158"/>
      <c r="F158"/>
      <c r="G158"/>
      <c r="H158"/>
      <c r="I158"/>
      <c r="K158"/>
      <c r="N158" s="78"/>
    </row>
    <row r="159" spans="1:14" ht="12.75">
      <c r="A159"/>
      <c r="B159"/>
      <c r="C159"/>
      <c r="D159"/>
      <c r="E159"/>
      <c r="F159"/>
      <c r="G159"/>
      <c r="H159"/>
      <c r="I159"/>
      <c r="K159"/>
      <c r="N159" s="78"/>
    </row>
    <row r="160" spans="1:14" ht="12.75">
      <c r="A160"/>
      <c r="B160"/>
      <c r="C160"/>
      <c r="D160"/>
      <c r="E160"/>
      <c r="F160"/>
      <c r="G160"/>
      <c r="H160"/>
      <c r="I160"/>
      <c r="K160"/>
      <c r="N160" s="78"/>
    </row>
    <row r="161" spans="1:14" ht="12.75">
      <c r="A161"/>
      <c r="B161"/>
      <c r="C161"/>
      <c r="D161"/>
      <c r="E161"/>
      <c r="F161"/>
      <c r="G161"/>
      <c r="H161"/>
      <c r="I161"/>
      <c r="K161"/>
      <c r="N161" s="78"/>
    </row>
    <row r="162" spans="1:14" ht="12.75">
      <c r="A162"/>
      <c r="B162"/>
      <c r="C162"/>
      <c r="D162"/>
      <c r="E162"/>
      <c r="F162"/>
      <c r="G162"/>
      <c r="H162"/>
      <c r="I162"/>
      <c r="K162"/>
      <c r="N162" s="78"/>
    </row>
    <row r="163" spans="1:14" ht="12.75">
      <c r="A163"/>
      <c r="B163"/>
      <c r="C163"/>
      <c r="D163"/>
      <c r="E163"/>
      <c r="F163"/>
      <c r="G163"/>
      <c r="H163"/>
      <c r="I163"/>
      <c r="K163"/>
      <c r="N163" s="78"/>
    </row>
    <row r="164" spans="1:14" ht="12.75">
      <c r="A164"/>
      <c r="B164"/>
      <c r="C164"/>
      <c r="D164"/>
      <c r="E164"/>
      <c r="F164"/>
      <c r="G164"/>
      <c r="H164"/>
      <c r="I164"/>
      <c r="K164"/>
      <c r="N164" s="78"/>
    </row>
    <row r="165" spans="1:14" ht="12.75">
      <c r="A165"/>
      <c r="B165"/>
      <c r="C165"/>
      <c r="D165"/>
      <c r="E165"/>
      <c r="F165"/>
      <c r="G165"/>
      <c r="H165"/>
      <c r="I165"/>
      <c r="K165"/>
      <c r="N165" s="78"/>
    </row>
    <row r="166" spans="1:14" ht="12.75">
      <c r="A166"/>
      <c r="B166"/>
      <c r="C166"/>
      <c r="D166"/>
      <c r="E166"/>
      <c r="F166"/>
      <c r="G166"/>
      <c r="H166"/>
      <c r="I166"/>
      <c r="K166"/>
      <c r="N166" s="78"/>
    </row>
    <row r="167" spans="1:14" ht="12.75">
      <c r="A167"/>
      <c r="B167"/>
      <c r="C167"/>
      <c r="D167"/>
      <c r="E167"/>
      <c r="F167"/>
      <c r="G167"/>
      <c r="H167"/>
      <c r="I167"/>
      <c r="K167"/>
      <c r="N167" s="78"/>
    </row>
    <row r="168" spans="1:14" ht="12.75">
      <c r="A168"/>
      <c r="B168"/>
      <c r="C168"/>
      <c r="D168"/>
      <c r="E168"/>
      <c r="F168"/>
      <c r="G168"/>
      <c r="H168"/>
      <c r="I168"/>
      <c r="K168"/>
      <c r="N168" s="78"/>
    </row>
    <row r="169" spans="1:14" ht="12.75">
      <c r="A169"/>
      <c r="B169"/>
      <c r="C169"/>
      <c r="D169"/>
      <c r="E169"/>
      <c r="F169"/>
      <c r="G169"/>
      <c r="H169"/>
      <c r="I169"/>
      <c r="K169"/>
      <c r="N169" s="78"/>
    </row>
    <row r="170" spans="1:14" ht="12.75">
      <c r="A170"/>
      <c r="B170"/>
      <c r="C170"/>
      <c r="D170"/>
      <c r="E170"/>
      <c r="F170"/>
      <c r="G170"/>
      <c r="H170"/>
      <c r="I170"/>
      <c r="K170"/>
      <c r="N170" s="78"/>
    </row>
    <row r="171" spans="1:14" ht="12.75">
      <c r="A171"/>
      <c r="B171"/>
      <c r="C171"/>
      <c r="D171"/>
      <c r="E171"/>
      <c r="F171"/>
      <c r="G171"/>
      <c r="H171"/>
      <c r="I171"/>
      <c r="K171"/>
      <c r="N171" s="78"/>
    </row>
    <row r="172" spans="1:14" ht="12.75">
      <c r="A172"/>
      <c r="B172"/>
      <c r="C172"/>
      <c r="D172"/>
      <c r="E172"/>
      <c r="F172"/>
      <c r="G172"/>
      <c r="H172"/>
      <c r="I172"/>
      <c r="K172"/>
      <c r="N172" s="78"/>
    </row>
    <row r="173" spans="1:14" ht="12.75">
      <c r="A173"/>
      <c r="B173"/>
      <c r="C173"/>
      <c r="D173"/>
      <c r="E173"/>
      <c r="F173"/>
      <c r="G173"/>
      <c r="H173"/>
      <c r="I173"/>
      <c r="K173"/>
      <c r="N173" s="78"/>
    </row>
    <row r="174" spans="1:14" ht="12.75">
      <c r="A174"/>
      <c r="B174"/>
      <c r="C174"/>
      <c r="D174"/>
      <c r="E174"/>
      <c r="F174"/>
      <c r="G174"/>
      <c r="H174"/>
      <c r="I174"/>
      <c r="K174"/>
      <c r="N174" s="78"/>
    </row>
    <row r="175" spans="1:14" ht="12.75">
      <c r="A175"/>
      <c r="B175"/>
      <c r="C175"/>
      <c r="D175"/>
      <c r="E175"/>
      <c r="F175"/>
      <c r="G175"/>
      <c r="H175"/>
      <c r="I175"/>
      <c r="K175"/>
      <c r="N175" s="78"/>
    </row>
    <row r="176" spans="1:14" ht="12.75">
      <c r="A176"/>
      <c r="B176"/>
      <c r="C176"/>
      <c r="D176"/>
      <c r="E176"/>
      <c r="F176"/>
      <c r="G176"/>
      <c r="H176"/>
      <c r="I176"/>
      <c r="K176"/>
      <c r="N176" s="78"/>
    </row>
    <row r="177" spans="1:14" ht="12.75">
      <c r="A177"/>
      <c r="B177"/>
      <c r="C177"/>
      <c r="D177"/>
      <c r="E177"/>
      <c r="F177"/>
      <c r="G177"/>
      <c r="H177"/>
      <c r="I177"/>
      <c r="K177"/>
      <c r="N177" s="78"/>
    </row>
    <row r="178" spans="1:14" ht="12.75">
      <c r="A178"/>
      <c r="B178"/>
      <c r="C178"/>
      <c r="D178"/>
      <c r="E178"/>
      <c r="F178"/>
      <c r="G178"/>
      <c r="H178"/>
      <c r="I178"/>
      <c r="K178"/>
      <c r="N178" s="78"/>
    </row>
    <row r="179" spans="1:14" ht="12.75">
      <c r="A179"/>
      <c r="B179"/>
      <c r="C179"/>
      <c r="D179"/>
      <c r="E179"/>
      <c r="F179"/>
      <c r="G179"/>
      <c r="H179"/>
      <c r="I179"/>
      <c r="K179"/>
      <c r="N179" s="78"/>
    </row>
    <row r="180" spans="1:14" ht="12.75">
      <c r="A180"/>
      <c r="B180"/>
      <c r="C180"/>
      <c r="D180"/>
      <c r="E180"/>
      <c r="F180"/>
      <c r="G180"/>
      <c r="H180"/>
      <c r="I180"/>
      <c r="K180"/>
      <c r="N180" s="78"/>
    </row>
    <row r="181" spans="1:14" ht="12.75">
      <c r="A181"/>
      <c r="B181"/>
      <c r="C181"/>
      <c r="D181"/>
      <c r="E181"/>
      <c r="F181"/>
      <c r="G181"/>
      <c r="H181"/>
      <c r="I181"/>
      <c r="K181"/>
      <c r="N181" s="78"/>
    </row>
    <row r="182" spans="1:14" ht="12.75">
      <c r="A182"/>
      <c r="B182"/>
      <c r="C182"/>
      <c r="D182"/>
      <c r="E182"/>
      <c r="F182"/>
      <c r="G182"/>
      <c r="H182"/>
      <c r="I182"/>
      <c r="K182"/>
      <c r="N182" s="78"/>
    </row>
    <row r="183" spans="1:14" ht="12.75">
      <c r="A183"/>
      <c r="B183"/>
      <c r="C183"/>
      <c r="D183"/>
      <c r="E183"/>
      <c r="F183"/>
      <c r="G183"/>
      <c r="H183"/>
      <c r="I183"/>
      <c r="K183"/>
      <c r="N183" s="78"/>
    </row>
    <row r="184" spans="1:14" ht="12.75">
      <c r="A184"/>
      <c r="B184"/>
      <c r="C184"/>
      <c r="D184"/>
      <c r="E184"/>
      <c r="F184"/>
      <c r="G184"/>
      <c r="H184"/>
      <c r="I184"/>
      <c r="K184"/>
      <c r="N184" s="78"/>
    </row>
    <row r="185" spans="1:14" ht="12.75">
      <c r="A185"/>
      <c r="B185"/>
      <c r="C185"/>
      <c r="D185"/>
      <c r="E185"/>
      <c r="F185"/>
      <c r="G185"/>
      <c r="H185"/>
      <c r="I185"/>
      <c r="K185"/>
      <c r="N185" s="78"/>
    </row>
    <row r="186" spans="1:14" ht="12.75">
      <c r="A186"/>
      <c r="B186"/>
      <c r="C186"/>
      <c r="D186"/>
      <c r="E186"/>
      <c r="F186"/>
      <c r="G186"/>
      <c r="H186"/>
      <c r="I186"/>
      <c r="K186"/>
      <c r="N186" s="78"/>
    </row>
    <row r="187" spans="1:14" ht="12.75">
      <c r="A187"/>
      <c r="B187"/>
      <c r="C187"/>
      <c r="D187"/>
      <c r="E187"/>
      <c r="F187"/>
      <c r="G187"/>
      <c r="H187"/>
      <c r="I187"/>
      <c r="K187"/>
      <c r="N187" s="78"/>
    </row>
    <row r="188" spans="1:14" ht="12.75">
      <c r="A188"/>
      <c r="B188"/>
      <c r="C188"/>
      <c r="D188"/>
      <c r="E188"/>
      <c r="F188"/>
      <c r="G188"/>
      <c r="H188"/>
      <c r="I188"/>
      <c r="K188"/>
      <c r="N188" s="78"/>
    </row>
    <row r="189" spans="1:14" ht="12.75">
      <c r="A189"/>
      <c r="B189"/>
      <c r="C189"/>
      <c r="D189"/>
      <c r="E189"/>
      <c r="F189"/>
      <c r="G189"/>
      <c r="H189"/>
      <c r="I189"/>
      <c r="K189"/>
      <c r="N189" s="78"/>
    </row>
    <row r="190" spans="1:14" ht="12.75">
      <c r="A190"/>
      <c r="B190"/>
      <c r="C190"/>
      <c r="D190"/>
      <c r="E190"/>
      <c r="F190"/>
      <c r="G190"/>
      <c r="H190"/>
      <c r="I190"/>
      <c r="K190"/>
      <c r="N190" s="78"/>
    </row>
    <row r="191" spans="1:14" ht="12.75">
      <c r="A191"/>
      <c r="B191"/>
      <c r="C191"/>
      <c r="D191"/>
      <c r="E191"/>
      <c r="F191"/>
      <c r="G191"/>
      <c r="H191"/>
      <c r="I191"/>
      <c r="K191"/>
      <c r="N191" s="78"/>
    </row>
    <row r="192" spans="1:14" ht="12.75">
      <c r="A192"/>
      <c r="B192"/>
      <c r="C192"/>
      <c r="D192"/>
      <c r="E192"/>
      <c r="F192"/>
      <c r="G192"/>
      <c r="H192"/>
      <c r="I192"/>
      <c r="K192"/>
      <c r="N192" s="78"/>
    </row>
    <row r="193" spans="1:14" ht="12.75">
      <c r="A193"/>
      <c r="B193"/>
      <c r="C193"/>
      <c r="D193"/>
      <c r="E193"/>
      <c r="F193"/>
      <c r="G193"/>
      <c r="H193"/>
      <c r="I193"/>
      <c r="K193"/>
      <c r="N193" s="78"/>
    </row>
    <row r="194" spans="1:14" ht="12.75">
      <c r="A194"/>
      <c r="B194"/>
      <c r="C194"/>
      <c r="D194"/>
      <c r="E194"/>
      <c r="F194"/>
      <c r="G194"/>
      <c r="H194"/>
      <c r="I194"/>
      <c r="K194"/>
      <c r="N194" s="78"/>
    </row>
    <row r="195" spans="1:14" ht="12.75">
      <c r="A195"/>
      <c r="B195"/>
      <c r="C195"/>
      <c r="D195"/>
      <c r="E195"/>
      <c r="F195"/>
      <c r="G195"/>
      <c r="H195"/>
      <c r="I195"/>
      <c r="K195"/>
      <c r="N195" s="78"/>
    </row>
    <row r="196" spans="1:14" ht="12.75">
      <c r="A196"/>
      <c r="B196"/>
      <c r="C196"/>
      <c r="D196"/>
      <c r="E196"/>
      <c r="F196"/>
      <c r="G196"/>
      <c r="H196"/>
      <c r="I196"/>
      <c r="K196"/>
      <c r="N196" s="78"/>
    </row>
    <row r="197" spans="1:14" ht="12.75">
      <c r="A197"/>
      <c r="B197"/>
      <c r="C197"/>
      <c r="D197"/>
      <c r="E197"/>
      <c r="F197"/>
      <c r="G197"/>
      <c r="H197"/>
      <c r="I197"/>
      <c r="K197"/>
      <c r="N197" s="78"/>
    </row>
    <row r="198" spans="1:14" ht="12.75">
      <c r="A198"/>
      <c r="B198"/>
      <c r="C198"/>
      <c r="D198"/>
      <c r="E198"/>
      <c r="F198"/>
      <c r="G198"/>
      <c r="H198"/>
      <c r="I198"/>
      <c r="K198"/>
      <c r="N198" s="78"/>
    </row>
    <row r="199" spans="1:14" ht="12.75">
      <c r="A199"/>
      <c r="B199"/>
      <c r="C199"/>
      <c r="D199"/>
      <c r="E199"/>
      <c r="F199"/>
      <c r="G199"/>
      <c r="H199"/>
      <c r="I199"/>
      <c r="K199"/>
      <c r="N199" s="78"/>
    </row>
    <row r="200" ht="12.75">
      <c r="N200" s="78"/>
    </row>
    <row r="201" ht="12.75">
      <c r="N201" s="78"/>
    </row>
    <row r="202" ht="12.75">
      <c r="N202" s="78"/>
    </row>
    <row r="203" ht="12.75">
      <c r="N203" s="78"/>
    </row>
    <row r="204" ht="12.75">
      <c r="N204" s="78"/>
    </row>
    <row r="205" ht="12.75">
      <c r="N205" s="78"/>
    </row>
    <row r="206" ht="12.75">
      <c r="N206" s="78"/>
    </row>
    <row r="207" ht="12.75">
      <c r="N207" s="78"/>
    </row>
    <row r="208" ht="12.75">
      <c r="N208" s="78"/>
    </row>
    <row r="209" ht="12.75">
      <c r="N209" s="78"/>
    </row>
    <row r="210" ht="12.75">
      <c r="N210" s="78"/>
    </row>
    <row r="211" ht="12.75">
      <c r="N211" s="78"/>
    </row>
    <row r="212" ht="12.75">
      <c r="N212" s="78"/>
    </row>
    <row r="213" ht="12.75">
      <c r="N213" s="78"/>
    </row>
    <row r="214" ht="12.75">
      <c r="N214" s="78"/>
    </row>
    <row r="215" ht="12.75">
      <c r="N215" s="78"/>
    </row>
    <row r="216" ht="12.75">
      <c r="N216" s="78"/>
    </row>
    <row r="217" ht="12.75">
      <c r="N217" s="78"/>
    </row>
    <row r="218" ht="12.75">
      <c r="N218" s="78"/>
    </row>
    <row r="219" ht="12.75">
      <c r="N219" s="78"/>
    </row>
    <row r="220" ht="12.75">
      <c r="N220" s="78"/>
    </row>
    <row r="221" ht="12.75">
      <c r="N221" s="78"/>
    </row>
    <row r="222" ht="12.75">
      <c r="N222" s="78"/>
    </row>
    <row r="223" ht="12.75">
      <c r="N223" s="78"/>
    </row>
    <row r="224" ht="12.75">
      <c r="N224" s="78"/>
    </row>
    <row r="225" ht="12.75">
      <c r="N225" s="78"/>
    </row>
    <row r="226" ht="12.75">
      <c r="N226" s="78"/>
    </row>
    <row r="227" ht="12.75">
      <c r="N227" s="78"/>
    </row>
    <row r="228" ht="12.75">
      <c r="N228" s="78"/>
    </row>
    <row r="229" ht="12.75">
      <c r="N229" s="78"/>
    </row>
    <row r="230" ht="12.75">
      <c r="N230" s="78"/>
    </row>
    <row r="231" ht="12.75">
      <c r="N231" s="78"/>
    </row>
    <row r="232" ht="12.75">
      <c r="N232" s="78"/>
    </row>
    <row r="233" ht="12.75">
      <c r="N233" s="78"/>
    </row>
    <row r="234" ht="12.75">
      <c r="N234" s="78"/>
    </row>
    <row r="235" ht="12.75">
      <c r="N235" s="78"/>
    </row>
    <row r="236" ht="12.75">
      <c r="N236" s="78"/>
    </row>
    <row r="237" ht="12.75">
      <c r="N237" s="78"/>
    </row>
    <row r="238" ht="12.75">
      <c r="N238" s="78"/>
    </row>
    <row r="239" ht="12.75">
      <c r="N239" s="78"/>
    </row>
    <row r="240" ht="12.75">
      <c r="N240" s="78"/>
    </row>
    <row r="241" ht="12.75">
      <c r="N241" s="78"/>
    </row>
    <row r="242" ht="12.75">
      <c r="N242" s="78"/>
    </row>
    <row r="243" ht="12.75">
      <c r="N243" s="78"/>
    </row>
    <row r="244" ht="12.75">
      <c r="N244" s="78"/>
    </row>
    <row r="245" ht="12.75">
      <c r="N245" s="78"/>
    </row>
    <row r="246" ht="12.75">
      <c r="N246" s="78"/>
    </row>
    <row r="247" ht="12.75">
      <c r="N247" s="78"/>
    </row>
    <row r="248" ht="12.75">
      <c r="N248" s="78"/>
    </row>
    <row r="249" ht="12.75">
      <c r="N249" s="78"/>
    </row>
    <row r="250" ht="12.75">
      <c r="N250" s="78"/>
    </row>
    <row r="251" ht="12.75">
      <c r="N251" s="78"/>
    </row>
    <row r="252" ht="12.75">
      <c r="N252" s="78"/>
    </row>
    <row r="253" ht="12.75">
      <c r="N253" s="78"/>
    </row>
    <row r="254" ht="12.75">
      <c r="N254" s="78"/>
    </row>
    <row r="255" ht="12.75">
      <c r="N255" s="78"/>
    </row>
    <row r="256" ht="12.75">
      <c r="N256" s="78"/>
    </row>
    <row r="257" ht="12.75">
      <c r="N257" s="78"/>
    </row>
    <row r="258" ht="12.75">
      <c r="N258" s="78"/>
    </row>
    <row r="259" ht="12.75">
      <c r="N259" s="78"/>
    </row>
    <row r="260" ht="12.75">
      <c r="N260" s="78"/>
    </row>
    <row r="261" ht="12.75">
      <c r="N261" s="78"/>
    </row>
    <row r="262" ht="12.75">
      <c r="N262" s="78"/>
    </row>
    <row r="263" ht="12.75">
      <c r="N263" s="78"/>
    </row>
    <row r="264" ht="12.75">
      <c r="N264" s="78"/>
    </row>
    <row r="265" ht="12.75">
      <c r="N265" s="78"/>
    </row>
    <row r="266" ht="12.75">
      <c r="N266" s="78"/>
    </row>
    <row r="267" ht="12.75">
      <c r="N267" s="78"/>
    </row>
    <row r="268" ht="12.75">
      <c r="N268" s="78"/>
    </row>
    <row r="269" ht="12.75">
      <c r="N269" s="78"/>
    </row>
    <row r="270" ht="12.75">
      <c r="N270" s="78"/>
    </row>
    <row r="271" ht="12.75">
      <c r="N271" s="78"/>
    </row>
    <row r="272" ht="12.75">
      <c r="N272" s="78"/>
    </row>
    <row r="273" ht="12.75">
      <c r="N273" s="78"/>
    </row>
    <row r="274" ht="12.75">
      <c r="N274" s="78"/>
    </row>
    <row r="275" ht="12.75">
      <c r="N275" s="78"/>
    </row>
    <row r="276" ht="12.75">
      <c r="N276" s="78"/>
    </row>
    <row r="277" ht="12.75">
      <c r="N277" s="78"/>
    </row>
    <row r="278" ht="12.75">
      <c r="N278" s="78"/>
    </row>
    <row r="279" ht="12.75">
      <c r="N279" s="78"/>
    </row>
    <row r="280" ht="12.75">
      <c r="N280" s="78"/>
    </row>
    <row r="281" ht="12.75">
      <c r="N281" s="78"/>
    </row>
    <row r="282" ht="12.75">
      <c r="N282" s="78"/>
    </row>
    <row r="283" ht="12.75">
      <c r="N283" s="78"/>
    </row>
    <row r="284" ht="12.75">
      <c r="N284" s="78"/>
    </row>
    <row r="285" ht="12.75">
      <c r="N285" s="78"/>
    </row>
    <row r="286" ht="12.75">
      <c r="N286" s="78"/>
    </row>
    <row r="287" ht="12.75">
      <c r="N287" s="78"/>
    </row>
    <row r="288" ht="12.75">
      <c r="N288" s="78"/>
    </row>
    <row r="289" ht="12.75">
      <c r="N289" s="78"/>
    </row>
    <row r="290" ht="12.75">
      <c r="N290" s="78"/>
    </row>
    <row r="291" ht="12.75">
      <c r="N291" s="78"/>
    </row>
    <row r="292" ht="12.75">
      <c r="N292" s="78"/>
    </row>
    <row r="293" ht="12.75">
      <c r="N293" s="78"/>
    </row>
    <row r="294" ht="12.75">
      <c r="N294" s="78"/>
    </row>
    <row r="295" ht="12.75">
      <c r="N295" s="78"/>
    </row>
    <row r="296" ht="12.75">
      <c r="N296" s="78"/>
    </row>
    <row r="297" ht="12.75">
      <c r="N297" s="78"/>
    </row>
    <row r="298" ht="12.75">
      <c r="N298" s="78"/>
    </row>
    <row r="299" ht="12.75">
      <c r="N299" s="78"/>
    </row>
    <row r="300" ht="12.75">
      <c r="N300" s="78"/>
    </row>
    <row r="301" ht="12.75">
      <c r="N301" s="78"/>
    </row>
    <row r="302" spans="14:15" ht="12.75">
      <c r="N302" s="78"/>
      <c r="O302" s="78"/>
    </row>
    <row r="303" spans="14:15" ht="12.75">
      <c r="N303" s="78"/>
      <c r="O303" s="78"/>
    </row>
    <row r="304" spans="14:15" ht="12.75">
      <c r="N304" s="78"/>
      <c r="O304" s="78"/>
    </row>
    <row r="305" spans="14:15" ht="12.75">
      <c r="N305" s="78"/>
      <c r="O305" s="78"/>
    </row>
    <row r="306" spans="14:15" ht="12.75">
      <c r="N306" s="78"/>
      <c r="O306" s="78"/>
    </row>
    <row r="307" spans="14:15" ht="12.75">
      <c r="N307" s="78"/>
      <c r="O307" s="78"/>
    </row>
    <row r="308" spans="14:15" ht="12.75">
      <c r="N308" s="78"/>
      <c r="O308" s="78"/>
    </row>
    <row r="309" spans="14:15" ht="12.75">
      <c r="N309" s="78"/>
      <c r="O309" s="78"/>
    </row>
    <row r="310" spans="14:15" ht="12.75">
      <c r="N310" s="78"/>
      <c r="O310" s="78"/>
    </row>
    <row r="311" spans="14:15" ht="12.75">
      <c r="N311" s="78"/>
      <c r="O311" s="78"/>
    </row>
    <row r="312" spans="14:15" ht="12.75">
      <c r="N312" s="78"/>
      <c r="O312" s="78"/>
    </row>
    <row r="313" spans="14:15" ht="12.75">
      <c r="N313" s="78"/>
      <c r="O313" s="78"/>
    </row>
    <row r="314" spans="14:15" ht="12.75">
      <c r="N314" s="78"/>
      <c r="O314" s="78"/>
    </row>
    <row r="315" spans="14:15" ht="12.75">
      <c r="N315" s="78"/>
      <c r="O315" s="78"/>
    </row>
    <row r="316" spans="14:15" ht="12.75">
      <c r="N316" s="78"/>
      <c r="O316" s="78"/>
    </row>
    <row r="317" spans="14:15" ht="12.75">
      <c r="N317" s="78"/>
      <c r="O317" s="78"/>
    </row>
    <row r="318" spans="14:15" ht="12.75">
      <c r="N318" s="78"/>
      <c r="O318" s="78"/>
    </row>
    <row r="319" spans="14:15" ht="12.75">
      <c r="N319" s="78"/>
      <c r="O319" s="78"/>
    </row>
    <row r="320" spans="14:15" ht="12.75">
      <c r="N320" s="78"/>
      <c r="O320" s="78"/>
    </row>
    <row r="321" spans="14:15" ht="12.75">
      <c r="N321" s="78"/>
      <c r="O321" s="78"/>
    </row>
    <row r="322" spans="14:15" ht="12.75">
      <c r="N322" s="78"/>
      <c r="O322" s="78"/>
    </row>
    <row r="323" spans="14:15" ht="12.75">
      <c r="N323" s="78"/>
      <c r="O323" s="78"/>
    </row>
    <row r="324" spans="14:15" ht="12.75">
      <c r="N324" s="78"/>
      <c r="O324" s="78"/>
    </row>
    <row r="325" spans="14:15" ht="12.75">
      <c r="N325" s="78"/>
      <c r="O325" s="78"/>
    </row>
    <row r="326" spans="14:15" ht="12.75">
      <c r="N326" s="78"/>
      <c r="O326" s="78"/>
    </row>
    <row r="327" spans="14:15" ht="12.75">
      <c r="N327" s="78"/>
      <c r="O327" s="78"/>
    </row>
    <row r="328" spans="14:15" ht="12.75">
      <c r="N328" s="78"/>
      <c r="O328" s="78"/>
    </row>
    <row r="329" spans="14:15" ht="12.75">
      <c r="N329" s="78"/>
      <c r="O329" s="78"/>
    </row>
    <row r="330" spans="14:15" ht="12.75">
      <c r="N330" s="78"/>
      <c r="O330" s="78"/>
    </row>
    <row r="331" spans="14:15" ht="12.75">
      <c r="N331" s="78"/>
      <c r="O331" s="78"/>
    </row>
    <row r="332" spans="14:15" ht="12.75">
      <c r="N332" s="78"/>
      <c r="O332" s="78"/>
    </row>
    <row r="333" spans="14:15" ht="12.75">
      <c r="N333" s="78"/>
      <c r="O333" s="78"/>
    </row>
    <row r="334" spans="14:15" ht="12.75">
      <c r="N334" s="78"/>
      <c r="O334" s="78"/>
    </row>
    <row r="335" spans="14:15" ht="12.75">
      <c r="N335" s="78"/>
      <c r="O335" s="78"/>
    </row>
    <row r="336" spans="14:15" ht="12.75">
      <c r="N336" s="78"/>
      <c r="O336" s="78"/>
    </row>
    <row r="337" spans="14:15" ht="12.75">
      <c r="N337" s="78"/>
      <c r="O337" s="78"/>
    </row>
    <row r="338" spans="14:15" ht="12.75">
      <c r="N338" s="78"/>
      <c r="O338" s="78"/>
    </row>
    <row r="339" spans="14:15" ht="12.75">
      <c r="N339" s="78"/>
      <c r="O339" s="78"/>
    </row>
    <row r="340" spans="14:15" ht="12.75">
      <c r="N340" s="78"/>
      <c r="O340" s="78"/>
    </row>
    <row r="341" spans="14:15" ht="12.75">
      <c r="N341" s="78"/>
      <c r="O341" s="78"/>
    </row>
    <row r="342" spans="14:15" ht="12.75">
      <c r="N342" s="78"/>
      <c r="O342" s="78"/>
    </row>
    <row r="343" spans="14:15" ht="12.75">
      <c r="N343" s="78"/>
      <c r="O343" s="78"/>
    </row>
    <row r="344" spans="14:15" ht="12.75">
      <c r="N344" s="78"/>
      <c r="O344" s="78"/>
    </row>
    <row r="345" spans="14:15" ht="12.75">
      <c r="N345" s="78"/>
      <c r="O345" s="78"/>
    </row>
    <row r="346" spans="14:15" ht="12.75">
      <c r="N346" s="78"/>
      <c r="O346" s="78"/>
    </row>
    <row r="347" spans="14:15" ht="12.75">
      <c r="N347" s="78"/>
      <c r="O347" s="78"/>
    </row>
    <row r="348" spans="14:15" ht="12.75">
      <c r="N348" s="78"/>
      <c r="O348" s="78"/>
    </row>
    <row r="349" spans="14:15" ht="12.75">
      <c r="N349" s="78"/>
      <c r="O349" s="78"/>
    </row>
    <row r="350" spans="14:15" ht="12.75">
      <c r="N350" s="78"/>
      <c r="O350" s="78"/>
    </row>
    <row r="351" spans="14:15" ht="12.75">
      <c r="N351" s="78"/>
      <c r="O351" s="78"/>
    </row>
    <row r="352" spans="14:15" ht="12.75">
      <c r="N352" s="78"/>
      <c r="O352" s="78"/>
    </row>
    <row r="353" spans="14:15" ht="12.75">
      <c r="N353" s="78"/>
      <c r="O353" s="78"/>
    </row>
    <row r="354" spans="14:15" ht="12.75">
      <c r="N354" s="78"/>
      <c r="O354" s="78"/>
    </row>
    <row r="355" spans="14:15" ht="12.75">
      <c r="N355" s="78"/>
      <c r="O355" s="78"/>
    </row>
    <row r="356" spans="14:15" ht="12.75">
      <c r="N356" s="78"/>
      <c r="O356" s="78"/>
    </row>
    <row r="357" spans="14:15" ht="12.75">
      <c r="N357" s="78"/>
      <c r="O357" s="78"/>
    </row>
    <row r="358" spans="14:15" ht="12.75">
      <c r="N358" s="78"/>
      <c r="O358" s="78"/>
    </row>
    <row r="359" spans="14:15" ht="12.75">
      <c r="N359" s="78"/>
      <c r="O359" s="78"/>
    </row>
    <row r="360" spans="14:15" ht="12.75">
      <c r="N360" s="78"/>
      <c r="O360" s="78"/>
    </row>
    <row r="361" spans="14:15" ht="12.75">
      <c r="N361" s="78"/>
      <c r="O361" s="78"/>
    </row>
    <row r="362" spans="14:15" ht="12.75">
      <c r="N362" s="78"/>
      <c r="O362" s="78"/>
    </row>
    <row r="363" spans="14:15" ht="12.75">
      <c r="N363" s="78"/>
      <c r="O363" s="78"/>
    </row>
    <row r="364" spans="14:15" ht="12.75">
      <c r="N364" s="78"/>
      <c r="O364" s="78"/>
    </row>
    <row r="365" spans="14:15" ht="12.75">
      <c r="N365" s="78"/>
      <c r="O365" s="78"/>
    </row>
    <row r="366" spans="14:15" ht="12.75">
      <c r="N366" s="78"/>
      <c r="O366" s="78"/>
    </row>
    <row r="367" spans="14:15" ht="12.75">
      <c r="N367" s="78"/>
      <c r="O367" s="78"/>
    </row>
    <row r="368" spans="14:15" ht="12.75">
      <c r="N368" s="78"/>
      <c r="O368" s="78"/>
    </row>
    <row r="369" spans="14:15" ht="12.75">
      <c r="N369" s="78"/>
      <c r="O369" s="78"/>
    </row>
    <row r="370" spans="14:15" ht="12.75">
      <c r="N370" s="78"/>
      <c r="O370" s="78"/>
    </row>
    <row r="371" spans="14:15" ht="12.75">
      <c r="N371" s="78"/>
      <c r="O371" s="78"/>
    </row>
    <row r="372" spans="14:15" ht="12.75">
      <c r="N372" s="78"/>
      <c r="O372" s="78"/>
    </row>
    <row r="373" spans="14:15" ht="12.75">
      <c r="N373" s="78"/>
      <c r="O373" s="78"/>
    </row>
    <row r="374" spans="14:15" ht="12.75">
      <c r="N374" s="78"/>
      <c r="O374" s="78"/>
    </row>
    <row r="375" spans="14:15" ht="12.75">
      <c r="N375" s="78"/>
      <c r="O375" s="78"/>
    </row>
    <row r="376" spans="14:15" ht="12.75">
      <c r="N376" s="78"/>
      <c r="O376" s="78"/>
    </row>
    <row r="377" spans="14:15" ht="12.75">
      <c r="N377" s="78"/>
      <c r="O377" s="78"/>
    </row>
    <row r="378" spans="14:15" ht="12.75">
      <c r="N378" s="78"/>
      <c r="O378" s="78"/>
    </row>
    <row r="379" spans="14:15" ht="12.75">
      <c r="N379" s="78"/>
      <c r="O379" s="78"/>
    </row>
    <row r="380" spans="14:15" ht="12.75">
      <c r="N380" s="78"/>
      <c r="O380" s="78"/>
    </row>
    <row r="381" spans="14:15" ht="12.75">
      <c r="N381" s="78"/>
      <c r="O381" s="78"/>
    </row>
    <row r="382" spans="14:15" ht="12.75">
      <c r="N382" s="78"/>
      <c r="O382" s="78"/>
    </row>
    <row r="383" spans="14:15" ht="12.75">
      <c r="N383" s="78"/>
      <c r="O383" s="78"/>
    </row>
    <row r="384" spans="14:15" ht="12.75">
      <c r="N384" s="78"/>
      <c r="O384" s="78"/>
    </row>
    <row r="385" spans="14:15" ht="12.75">
      <c r="N385" s="78"/>
      <c r="O385" s="78"/>
    </row>
    <row r="386" spans="14:15" ht="12.75">
      <c r="N386" s="78"/>
      <c r="O386" s="78"/>
    </row>
    <row r="387" spans="14:15" ht="12.75">
      <c r="N387" s="78"/>
      <c r="O387" s="78"/>
    </row>
    <row r="388" spans="14:15" ht="12.75">
      <c r="N388" s="78"/>
      <c r="O388" s="78"/>
    </row>
    <row r="389" spans="14:15" ht="12.75">
      <c r="N389" s="78"/>
      <c r="O389" s="78"/>
    </row>
    <row r="390" spans="14:15" ht="12.75">
      <c r="N390" s="78"/>
      <c r="O390" s="78"/>
    </row>
    <row r="391" spans="14:15" ht="12.75">
      <c r="N391" s="78"/>
      <c r="O391" s="78"/>
    </row>
    <row r="392" spans="14:15" ht="12.75">
      <c r="N392" s="78"/>
      <c r="O392" s="78"/>
    </row>
    <row r="393" spans="14:15" ht="12.75">
      <c r="N393" s="78"/>
      <c r="O393" s="78"/>
    </row>
    <row r="394" spans="14:15" ht="12.75">
      <c r="N394" s="78"/>
      <c r="O394" s="78"/>
    </row>
    <row r="395" spans="14:15" ht="12.75">
      <c r="N395" s="78"/>
      <c r="O395" s="78"/>
    </row>
    <row r="396" spans="14:15" ht="12.75">
      <c r="N396" s="78"/>
      <c r="O396" s="78"/>
    </row>
    <row r="397" spans="14:15" ht="12.75">
      <c r="N397" s="78"/>
      <c r="O397" s="78"/>
    </row>
    <row r="398" spans="14:15" ht="12.75">
      <c r="N398" s="78"/>
      <c r="O398" s="78"/>
    </row>
    <row r="399" spans="14:15" ht="12.75">
      <c r="N399" s="78"/>
      <c r="O399" s="78"/>
    </row>
    <row r="400" spans="14:15" ht="12.75">
      <c r="N400" s="78"/>
      <c r="O400" s="78"/>
    </row>
    <row r="401" spans="14:15" ht="12.75">
      <c r="N401" s="78"/>
      <c r="O401" s="78"/>
    </row>
    <row r="402" spans="14:15" ht="12.75">
      <c r="N402" s="78"/>
      <c r="O402" s="78"/>
    </row>
    <row r="403" spans="14:15" ht="12.75">
      <c r="N403" s="78"/>
      <c r="O403" s="78"/>
    </row>
    <row r="404" spans="14:15" ht="12.75">
      <c r="N404" s="78"/>
      <c r="O404" s="78"/>
    </row>
    <row r="405" spans="14:15" ht="12.75">
      <c r="N405" s="78"/>
      <c r="O405" s="78"/>
    </row>
    <row r="406" spans="14:15" ht="12.75">
      <c r="N406" s="78"/>
      <c r="O406" s="78"/>
    </row>
    <row r="407" spans="14:15" ht="12.75">
      <c r="N407" s="78"/>
      <c r="O407" s="78"/>
    </row>
    <row r="408" spans="14:15" ht="12.75">
      <c r="N408" s="78"/>
      <c r="O408" s="78"/>
    </row>
    <row r="409" spans="14:15" ht="12.75">
      <c r="N409" s="78"/>
      <c r="O409" s="78"/>
    </row>
    <row r="410" spans="14:15" ht="12.75">
      <c r="N410" s="78"/>
      <c r="O410" s="78"/>
    </row>
    <row r="411" spans="14:15" ht="12.75">
      <c r="N411" s="78"/>
      <c r="O411" s="78"/>
    </row>
    <row r="412" spans="14:15" ht="12.75">
      <c r="N412" s="78"/>
      <c r="O412" s="78"/>
    </row>
    <row r="413" spans="14:15" ht="12.75">
      <c r="N413" s="78"/>
      <c r="O413" s="78"/>
    </row>
    <row r="414" spans="14:15" ht="12.75">
      <c r="N414" s="78"/>
      <c r="O414" s="78"/>
    </row>
    <row r="415" spans="14:15" ht="12.75">
      <c r="N415" s="78"/>
      <c r="O415" s="78"/>
    </row>
    <row r="416" spans="14:15" ht="12.75">
      <c r="N416" s="78"/>
      <c r="O416" s="78"/>
    </row>
    <row r="417" spans="14:15" ht="12.75">
      <c r="N417" s="78"/>
      <c r="O417" s="78"/>
    </row>
    <row r="418" spans="14:15" ht="12.75">
      <c r="N418" s="78"/>
      <c r="O418" s="78"/>
    </row>
    <row r="419" spans="14:15" ht="12.75">
      <c r="N419" s="78"/>
      <c r="O419" s="78"/>
    </row>
    <row r="420" spans="14:15" ht="12.75">
      <c r="N420" s="78"/>
      <c r="O420" s="78"/>
    </row>
    <row r="421" spans="14:15" ht="12.75">
      <c r="N421" s="78"/>
      <c r="O421" s="78"/>
    </row>
    <row r="422" spans="14:15" ht="12.75">
      <c r="N422" s="78"/>
      <c r="O422" s="78"/>
    </row>
    <row r="423" spans="14:15" ht="12.75">
      <c r="N423" s="78"/>
      <c r="O423" s="78"/>
    </row>
    <row r="424" spans="14:15" ht="12.75">
      <c r="N424" s="78"/>
      <c r="O424" s="78"/>
    </row>
    <row r="425" spans="14:15" ht="12.75">
      <c r="N425" s="78"/>
      <c r="O425" s="78"/>
    </row>
    <row r="426" spans="14:15" ht="12.75">
      <c r="N426" s="78"/>
      <c r="O426" s="78"/>
    </row>
    <row r="427" spans="14:15" ht="12.75">
      <c r="N427" s="78"/>
      <c r="O427" s="78"/>
    </row>
    <row r="428" spans="14:15" ht="12.75">
      <c r="N428" s="78"/>
      <c r="O428" s="78"/>
    </row>
    <row r="429" spans="14:15" ht="12.75">
      <c r="N429" s="78"/>
      <c r="O429" s="78"/>
    </row>
    <row r="430" spans="14:15" ht="12.75">
      <c r="N430" s="78"/>
      <c r="O430" s="78"/>
    </row>
    <row r="431" spans="14:15" ht="12.75">
      <c r="N431" s="78"/>
      <c r="O431" s="78"/>
    </row>
    <row r="432" spans="14:15" ht="12.75">
      <c r="N432" s="78"/>
      <c r="O432" s="78"/>
    </row>
    <row r="433" spans="14:15" ht="12.75">
      <c r="N433" s="78"/>
      <c r="O433" s="78"/>
    </row>
    <row r="434" spans="14:15" ht="12.75">
      <c r="N434" s="78"/>
      <c r="O434" s="78"/>
    </row>
    <row r="435" spans="14:15" ht="12.75">
      <c r="N435" s="78"/>
      <c r="O435" s="78"/>
    </row>
    <row r="436" spans="14:15" ht="12.75">
      <c r="N436" s="78"/>
      <c r="O436" s="78"/>
    </row>
    <row r="437" spans="14:15" ht="12.75">
      <c r="N437" s="78"/>
      <c r="O437" s="78"/>
    </row>
    <row r="438" spans="14:15" ht="12.75">
      <c r="N438" s="78"/>
      <c r="O438" s="78"/>
    </row>
    <row r="439" spans="14:15" ht="12.75">
      <c r="N439" s="78"/>
      <c r="O439" s="78"/>
    </row>
    <row r="440" spans="14:15" ht="12.75">
      <c r="N440" s="78"/>
      <c r="O440" s="78"/>
    </row>
    <row r="441" spans="14:15" ht="12.75">
      <c r="N441" s="78"/>
      <c r="O441" s="78"/>
    </row>
    <row r="442" spans="14:15" ht="12.75">
      <c r="N442" s="78"/>
      <c r="O442" s="78"/>
    </row>
    <row r="443" spans="14:15" ht="12.75">
      <c r="N443" s="78"/>
      <c r="O443" s="78"/>
    </row>
    <row r="444" spans="14:15" ht="12.75">
      <c r="N444" s="78"/>
      <c r="O444" s="78"/>
    </row>
    <row r="445" spans="14:15" ht="12.75">
      <c r="N445" s="78"/>
      <c r="O445" s="78"/>
    </row>
    <row r="446" spans="14:15" ht="12.75">
      <c r="N446" s="78"/>
      <c r="O446" s="78"/>
    </row>
    <row r="447" spans="14:15" ht="12.75">
      <c r="N447" s="78"/>
      <c r="O447" s="78"/>
    </row>
    <row r="448" spans="14:15" ht="12.75">
      <c r="N448" s="78"/>
      <c r="O448" s="78"/>
    </row>
    <row r="449" spans="14:15" ht="12.75">
      <c r="N449" s="78"/>
      <c r="O449" s="78"/>
    </row>
    <row r="450" spans="14:15" ht="12.75">
      <c r="N450" s="78"/>
      <c r="O450" s="78"/>
    </row>
    <row r="451" spans="14:15" ht="12.75">
      <c r="N451" s="78"/>
      <c r="O451" s="78"/>
    </row>
    <row r="452" spans="14:15" ht="12.75">
      <c r="N452" s="78"/>
      <c r="O452" s="78"/>
    </row>
    <row r="453" spans="14:15" ht="12.75">
      <c r="N453" s="78"/>
      <c r="O453" s="78"/>
    </row>
    <row r="454" spans="14:15" ht="12.75">
      <c r="N454" s="78"/>
      <c r="O454" s="78"/>
    </row>
    <row r="455" spans="14:15" ht="12.75">
      <c r="N455" s="78"/>
      <c r="O455" s="78"/>
    </row>
    <row r="456" spans="14:15" ht="12.75">
      <c r="N456" s="78"/>
      <c r="O456" s="78"/>
    </row>
    <row r="457" spans="14:15" ht="12.75">
      <c r="N457" s="78"/>
      <c r="O457" s="78"/>
    </row>
    <row r="458" spans="14:15" ht="12.75">
      <c r="N458" s="78"/>
      <c r="O458" s="78"/>
    </row>
    <row r="459" spans="14:15" ht="12.75">
      <c r="N459" s="78"/>
      <c r="O459" s="78"/>
    </row>
    <row r="460" spans="14:15" ht="12.75">
      <c r="N460" s="78"/>
      <c r="O460" s="78"/>
    </row>
    <row r="461" spans="14:15" ht="12.75">
      <c r="N461" s="78"/>
      <c r="O461" s="78"/>
    </row>
    <row r="462" spans="14:15" ht="12.75">
      <c r="N462" s="78"/>
      <c r="O462" s="78"/>
    </row>
    <row r="463" spans="14:15" ht="12.75">
      <c r="N463" s="78"/>
      <c r="O463" s="78"/>
    </row>
    <row r="464" spans="14:15" ht="12.75">
      <c r="N464" s="78"/>
      <c r="O464" s="78"/>
    </row>
    <row r="465" spans="14:15" ht="12.75">
      <c r="N465" s="78"/>
      <c r="O465" s="78"/>
    </row>
    <row r="466" spans="14:15" ht="12.75">
      <c r="N466" s="78"/>
      <c r="O466" s="78"/>
    </row>
    <row r="467" spans="14:15" ht="12.75">
      <c r="N467" s="78"/>
      <c r="O467" s="78"/>
    </row>
    <row r="468" spans="14:15" ht="12.75">
      <c r="N468" s="78"/>
      <c r="O468" s="78"/>
    </row>
    <row r="469" spans="14:15" ht="12.75">
      <c r="N469" s="78"/>
      <c r="O469" s="78"/>
    </row>
    <row r="470" spans="14:15" ht="12.75">
      <c r="N470" s="78"/>
      <c r="O470" s="78"/>
    </row>
    <row r="471" spans="14:15" ht="12.75">
      <c r="N471" s="78"/>
      <c r="O471" s="78"/>
    </row>
    <row r="472" spans="14:15" ht="12.75">
      <c r="N472" s="78"/>
      <c r="O472" s="78"/>
    </row>
    <row r="473" spans="14:15" ht="12.75">
      <c r="N473" s="78"/>
      <c r="O473" s="78"/>
    </row>
    <row r="474" spans="14:15" ht="12.75">
      <c r="N474" s="78"/>
      <c r="O474" s="78"/>
    </row>
    <row r="475" spans="14:15" ht="12.75">
      <c r="N475" s="78"/>
      <c r="O475" s="78"/>
    </row>
    <row r="476" spans="14:15" ht="12.75">
      <c r="N476" s="78"/>
      <c r="O476" s="78"/>
    </row>
    <row r="477" spans="14:15" ht="12.75">
      <c r="N477" s="78"/>
      <c r="O477" s="78"/>
    </row>
    <row r="478" spans="14:15" ht="12.75">
      <c r="N478" s="78"/>
      <c r="O478" s="78"/>
    </row>
    <row r="479" spans="14:15" ht="12.75">
      <c r="N479" s="78"/>
      <c r="O479" s="78"/>
    </row>
    <row r="480" spans="14:15" ht="12.75">
      <c r="N480" s="78"/>
      <c r="O480" s="78"/>
    </row>
    <row r="481" spans="14:15" ht="12.75">
      <c r="N481" s="78"/>
      <c r="O481" s="78"/>
    </row>
    <row r="482" spans="14:15" ht="12.75">
      <c r="N482" s="78"/>
      <c r="O482" s="78"/>
    </row>
    <row r="483" spans="14:15" ht="12.75">
      <c r="N483" s="78"/>
      <c r="O483" s="78"/>
    </row>
    <row r="484" spans="14:15" ht="12.75">
      <c r="N484" s="78"/>
      <c r="O484" s="78"/>
    </row>
    <row r="485" spans="14:15" ht="12.75">
      <c r="N485" s="78"/>
      <c r="O485" s="78"/>
    </row>
    <row r="486" spans="14:15" ht="12.75">
      <c r="N486" s="78"/>
      <c r="O486" s="78"/>
    </row>
    <row r="487" spans="14:15" ht="12.75">
      <c r="N487" s="78"/>
      <c r="O487" s="78"/>
    </row>
    <row r="488" spans="14:15" ht="12.75">
      <c r="N488" s="78"/>
      <c r="O488" s="78"/>
    </row>
    <row r="489" spans="14:15" ht="12.75">
      <c r="N489" s="78"/>
      <c r="O489" s="78"/>
    </row>
    <row r="490" spans="14:15" ht="12.75">
      <c r="N490" s="78"/>
      <c r="O490" s="78"/>
    </row>
    <row r="491" spans="14:15" ht="12.75">
      <c r="N491" s="78"/>
      <c r="O491" s="78"/>
    </row>
    <row r="492" spans="14:15" ht="12.75">
      <c r="N492" s="78"/>
      <c r="O492" s="78"/>
    </row>
    <row r="493" spans="14:15" ht="12.75">
      <c r="N493" s="78"/>
      <c r="O493" s="78"/>
    </row>
    <row r="494" spans="14:15" ht="12.75">
      <c r="N494" s="78"/>
      <c r="O494" s="78"/>
    </row>
    <row r="495" spans="14:15" ht="12.75">
      <c r="N495" s="78"/>
      <c r="O495" s="78"/>
    </row>
    <row r="496" spans="14:15" ht="12.75">
      <c r="N496" s="78"/>
      <c r="O496" s="78"/>
    </row>
    <row r="497" spans="14:15" ht="12.75">
      <c r="N497" s="78"/>
      <c r="O497" s="78"/>
    </row>
    <row r="498" spans="14:15" ht="12.75">
      <c r="N498" s="78"/>
      <c r="O498" s="78"/>
    </row>
    <row r="499" spans="14:15" ht="12.75">
      <c r="N499" s="78"/>
      <c r="O499" s="78"/>
    </row>
    <row r="500" spans="14:15" ht="12.75">
      <c r="N500" s="78"/>
      <c r="O500" s="78"/>
    </row>
    <row r="501" spans="14:15" ht="12.75">
      <c r="N501" s="78"/>
      <c r="O501" s="78"/>
    </row>
    <row r="502" spans="14:15" ht="12.75">
      <c r="N502" s="78"/>
      <c r="O502" s="78"/>
    </row>
    <row r="503" spans="14:15" ht="12.75">
      <c r="N503" s="78"/>
      <c r="O503" s="78"/>
    </row>
    <row r="504" spans="14:15" ht="12.75">
      <c r="N504" s="78"/>
      <c r="O504" s="78"/>
    </row>
    <row r="505" spans="14:15" ht="12.75">
      <c r="N505" s="78"/>
      <c r="O505" s="78"/>
    </row>
    <row r="506" spans="14:15" ht="12.75">
      <c r="N506" s="78"/>
      <c r="O506" s="78"/>
    </row>
    <row r="507" spans="14:15" ht="12.75">
      <c r="N507" s="78"/>
      <c r="O507" s="78"/>
    </row>
    <row r="508" spans="14:15" ht="12.75">
      <c r="N508" s="78"/>
      <c r="O508" s="78"/>
    </row>
    <row r="509" spans="14:15" ht="12.75">
      <c r="N509" s="78"/>
      <c r="O509" s="78"/>
    </row>
    <row r="510" spans="14:15" ht="12.75">
      <c r="N510" s="78"/>
      <c r="O510" s="78"/>
    </row>
    <row r="511" spans="14:15" ht="12.75">
      <c r="N511" s="78"/>
      <c r="O511" s="78"/>
    </row>
    <row r="512" spans="14:15" ht="12.75">
      <c r="N512" s="78"/>
      <c r="O512" s="78"/>
    </row>
    <row r="513" ht="12.75">
      <c r="N513" s="78"/>
    </row>
    <row r="514" ht="12.75">
      <c r="N514" s="78"/>
    </row>
    <row r="515" ht="12.75">
      <c r="N515" s="78"/>
    </row>
    <row r="516" ht="12.75">
      <c r="N516" s="78"/>
    </row>
    <row r="517" ht="12.75">
      <c r="N517" s="78"/>
    </row>
    <row r="518" ht="12.75">
      <c r="N518" s="78"/>
    </row>
    <row r="519" ht="12.75">
      <c r="N519" s="78"/>
    </row>
    <row r="520" ht="12.75">
      <c r="N520" s="78"/>
    </row>
    <row r="521" ht="12.75">
      <c r="N521" s="78"/>
    </row>
    <row r="522" ht="12.75">
      <c r="N522" s="78"/>
    </row>
    <row r="523" ht="12.75">
      <c r="N523" s="78"/>
    </row>
    <row r="524" ht="12.75">
      <c r="N524" s="78"/>
    </row>
    <row r="525" ht="12.75">
      <c r="N525" s="78"/>
    </row>
    <row r="526" ht="12.75">
      <c r="N526" s="78"/>
    </row>
    <row r="527" ht="12.75">
      <c r="N527" s="78"/>
    </row>
    <row r="528" ht="12.75">
      <c r="N528" s="78"/>
    </row>
    <row r="529" ht="12.75">
      <c r="N529" s="78"/>
    </row>
    <row r="530" ht="12.75">
      <c r="N530" s="78"/>
    </row>
    <row r="531" ht="12.75">
      <c r="N531" s="78"/>
    </row>
    <row r="532" ht="12.75">
      <c r="N532" s="78"/>
    </row>
    <row r="533" ht="12.75">
      <c r="N533" s="78"/>
    </row>
    <row r="534" ht="12.75">
      <c r="N534" s="78"/>
    </row>
    <row r="535" ht="12.75">
      <c r="N535" s="78"/>
    </row>
    <row r="536" ht="12.75">
      <c r="N536" s="78"/>
    </row>
    <row r="537" ht="12.75">
      <c r="N537" s="78"/>
    </row>
    <row r="538" ht="12.75">
      <c r="N538" s="78"/>
    </row>
    <row r="539" ht="12.75">
      <c r="N539" s="78"/>
    </row>
    <row r="540" ht="12.75">
      <c r="N540" s="78"/>
    </row>
    <row r="541" ht="12.75">
      <c r="N541" s="78"/>
    </row>
    <row r="542" ht="12.75">
      <c r="N542" s="78"/>
    </row>
    <row r="543" ht="12.75">
      <c r="N543" s="78"/>
    </row>
    <row r="544" ht="12.75">
      <c r="N544" s="78"/>
    </row>
    <row r="545" ht="12.75">
      <c r="N545" s="78"/>
    </row>
    <row r="546" ht="12.75">
      <c r="N546" s="78"/>
    </row>
    <row r="547" ht="12.75">
      <c r="N547" s="78"/>
    </row>
    <row r="548" ht="12.75">
      <c r="N548" s="78"/>
    </row>
    <row r="549" ht="12.75">
      <c r="N549" s="78"/>
    </row>
    <row r="550" ht="12.75">
      <c r="N550" s="78"/>
    </row>
    <row r="551" ht="12.75">
      <c r="N551" s="78"/>
    </row>
    <row r="552" ht="12.75">
      <c r="N552" s="78"/>
    </row>
    <row r="553" ht="12.75">
      <c r="N553" s="78"/>
    </row>
    <row r="554" ht="12.75">
      <c r="N554" s="78"/>
    </row>
    <row r="555" ht="12.75">
      <c r="N555" s="78"/>
    </row>
    <row r="556" ht="12.75">
      <c r="N556" s="78"/>
    </row>
    <row r="557" ht="12.75">
      <c r="N557" s="78"/>
    </row>
    <row r="558" ht="12.75">
      <c r="N558" s="78"/>
    </row>
    <row r="559" ht="12.75">
      <c r="N559" s="78"/>
    </row>
    <row r="560" ht="12.75">
      <c r="N560" s="78"/>
    </row>
    <row r="561" ht="12.75">
      <c r="N561" s="78"/>
    </row>
    <row r="562" ht="12.75">
      <c r="N562" s="78"/>
    </row>
    <row r="563" ht="12.75">
      <c r="N563" s="78"/>
    </row>
    <row r="564" ht="12.75">
      <c r="N564" s="78"/>
    </row>
    <row r="565" ht="12.75">
      <c r="N565" s="78"/>
    </row>
    <row r="566" ht="12.75">
      <c r="N566" s="78"/>
    </row>
    <row r="567" ht="12.75">
      <c r="N567" s="78"/>
    </row>
    <row r="568" ht="12.75">
      <c r="N568" s="78"/>
    </row>
    <row r="569" ht="12.75">
      <c r="N569" s="78"/>
    </row>
    <row r="570" ht="12.75">
      <c r="N570" s="78"/>
    </row>
    <row r="571" ht="12.75">
      <c r="N571" s="78"/>
    </row>
    <row r="572" ht="12.75">
      <c r="N572" s="78"/>
    </row>
    <row r="573" ht="12.75">
      <c r="N573" s="78"/>
    </row>
    <row r="574" ht="12.75">
      <c r="N574" s="78"/>
    </row>
    <row r="575" ht="12.75">
      <c r="N575" s="78"/>
    </row>
    <row r="576" ht="12.75">
      <c r="N576" s="78"/>
    </row>
    <row r="577" ht="12.75">
      <c r="N577" s="78"/>
    </row>
    <row r="578" ht="12.75">
      <c r="N578" s="78"/>
    </row>
    <row r="579" ht="12.75">
      <c r="N579" s="78"/>
    </row>
    <row r="580" ht="12.75">
      <c r="N580" s="78"/>
    </row>
    <row r="581" ht="12.75">
      <c r="N581" s="78"/>
    </row>
    <row r="582" ht="12.75">
      <c r="N582" s="78"/>
    </row>
    <row r="583" ht="12.75">
      <c r="N583" s="78"/>
    </row>
    <row r="584" ht="12.75">
      <c r="N584" s="78"/>
    </row>
    <row r="585" ht="12.75">
      <c r="N585" s="78"/>
    </row>
    <row r="586" ht="12.75">
      <c r="N586" s="78"/>
    </row>
    <row r="587" ht="12.75">
      <c r="N587" s="78"/>
    </row>
    <row r="588" ht="12.75">
      <c r="N588" s="78"/>
    </row>
    <row r="589" ht="12.75">
      <c r="N589" s="78"/>
    </row>
    <row r="590" ht="12.75">
      <c r="N590" s="78"/>
    </row>
    <row r="591" ht="12.75">
      <c r="N591" s="78"/>
    </row>
    <row r="592" ht="12.75">
      <c r="N592" s="78"/>
    </row>
    <row r="593" ht="12.75">
      <c r="N593" s="78"/>
    </row>
    <row r="594" ht="12.75">
      <c r="N594" s="78"/>
    </row>
    <row r="595" ht="12.75">
      <c r="N595" s="78"/>
    </row>
    <row r="596" ht="12.75">
      <c r="N596" s="78"/>
    </row>
    <row r="597" ht="12.75">
      <c r="N597" s="78"/>
    </row>
    <row r="598" ht="12.75">
      <c r="N598" s="78"/>
    </row>
    <row r="599" ht="12.75">
      <c r="N599" s="78"/>
    </row>
    <row r="600" ht="12.75">
      <c r="N600" s="78"/>
    </row>
    <row r="601" ht="12.75">
      <c r="N601" s="78"/>
    </row>
    <row r="602" ht="12.75">
      <c r="N602" s="78"/>
    </row>
    <row r="603" ht="12.75">
      <c r="N603" s="78"/>
    </row>
    <row r="604" ht="12.75">
      <c r="N604" s="78"/>
    </row>
    <row r="605" ht="12.75">
      <c r="N605" s="78"/>
    </row>
    <row r="606" ht="12.75">
      <c r="N606" s="78"/>
    </row>
    <row r="607" ht="12.75">
      <c r="N607" s="78"/>
    </row>
    <row r="608" ht="12.75">
      <c r="N608" s="78"/>
    </row>
    <row r="609" ht="12.75">
      <c r="N609" s="78"/>
    </row>
    <row r="610" ht="12.75">
      <c r="N610" s="78"/>
    </row>
    <row r="611" ht="12.75">
      <c r="N611" s="78"/>
    </row>
    <row r="612" ht="12.75">
      <c r="N612" s="78"/>
    </row>
    <row r="613" ht="12.75">
      <c r="N613" s="78"/>
    </row>
    <row r="614" ht="12.75">
      <c r="N614" s="78"/>
    </row>
    <row r="615" ht="12.75">
      <c r="N615" s="78"/>
    </row>
    <row r="616" ht="12.75">
      <c r="N616" s="78"/>
    </row>
    <row r="617" ht="12.75">
      <c r="N617" s="78"/>
    </row>
    <row r="618" ht="12.75">
      <c r="N618" s="78"/>
    </row>
    <row r="619" ht="12.75">
      <c r="N619" s="78"/>
    </row>
    <row r="620" ht="12.75">
      <c r="N620" s="78"/>
    </row>
    <row r="621" ht="12.75">
      <c r="N621" s="78"/>
    </row>
    <row r="622" ht="12.75">
      <c r="N622" s="78"/>
    </row>
    <row r="623" ht="12.75">
      <c r="N623" s="78"/>
    </row>
    <row r="624" ht="12.75">
      <c r="N624" s="78"/>
    </row>
    <row r="625" ht="12.75">
      <c r="N625" s="78"/>
    </row>
    <row r="626" ht="12.75">
      <c r="N626" s="78"/>
    </row>
    <row r="627" ht="12.75">
      <c r="N627" s="78"/>
    </row>
    <row r="628" ht="12.75">
      <c r="N628" s="78"/>
    </row>
    <row r="629" ht="12.75">
      <c r="N629" s="78"/>
    </row>
    <row r="630" ht="12.75">
      <c r="N630" s="78"/>
    </row>
    <row r="631" ht="12.75">
      <c r="N631" s="78"/>
    </row>
    <row r="632" ht="12.75">
      <c r="N632" s="78"/>
    </row>
    <row r="633" ht="12.75">
      <c r="N633" s="78"/>
    </row>
    <row r="634" ht="12.75">
      <c r="N634" s="78"/>
    </row>
    <row r="635" ht="12.75">
      <c r="N635" s="78"/>
    </row>
    <row r="636" ht="12.75">
      <c r="N636" s="78"/>
    </row>
    <row r="637" ht="12.75">
      <c r="N637" s="78"/>
    </row>
    <row r="638" ht="12.75">
      <c r="N638" s="78"/>
    </row>
    <row r="639" ht="12.75">
      <c r="N639" s="78"/>
    </row>
    <row r="640" ht="12.75">
      <c r="N640" s="78"/>
    </row>
    <row r="641" ht="12.75">
      <c r="N641" s="78"/>
    </row>
    <row r="642" ht="12.75">
      <c r="N642" s="78"/>
    </row>
    <row r="643" ht="12.75">
      <c r="N643" s="78"/>
    </row>
    <row r="644" ht="12.75">
      <c r="N644" s="78"/>
    </row>
    <row r="645" ht="12.75">
      <c r="N645" s="78"/>
    </row>
    <row r="646" ht="12.75">
      <c r="N646" s="78"/>
    </row>
    <row r="647" ht="12.75">
      <c r="N647" s="78"/>
    </row>
    <row r="648" ht="12.75">
      <c r="N648" s="78"/>
    </row>
    <row r="649" ht="12.75">
      <c r="N649" s="78"/>
    </row>
    <row r="650" ht="12.75">
      <c r="N650" s="78"/>
    </row>
    <row r="651" ht="12.75">
      <c r="N651" s="78"/>
    </row>
    <row r="652" ht="12.75">
      <c r="N652" s="78"/>
    </row>
    <row r="653" ht="12.75">
      <c r="N653" s="78"/>
    </row>
    <row r="654" ht="12.75">
      <c r="N654" s="78"/>
    </row>
    <row r="655" ht="12.75">
      <c r="N655" s="78"/>
    </row>
    <row r="656" ht="12.75">
      <c r="N656" s="78"/>
    </row>
    <row r="657" ht="12.75">
      <c r="N657" s="78"/>
    </row>
    <row r="658" ht="12.75">
      <c r="N658" s="78"/>
    </row>
    <row r="659" ht="12.75">
      <c r="N659" s="78"/>
    </row>
    <row r="660" ht="12.75">
      <c r="N660" s="78"/>
    </row>
    <row r="661" ht="12.75">
      <c r="N661" s="78"/>
    </row>
    <row r="662" ht="12.75">
      <c r="N662" s="78"/>
    </row>
    <row r="663" ht="12.75">
      <c r="N663" s="78"/>
    </row>
    <row r="664" ht="12.75">
      <c r="N664" s="78"/>
    </row>
    <row r="665" ht="12.75">
      <c r="N665" s="78"/>
    </row>
    <row r="666" ht="12.75">
      <c r="N666" s="78"/>
    </row>
    <row r="667" ht="12.75">
      <c r="N667" s="78"/>
    </row>
    <row r="668" ht="12.75">
      <c r="N668" s="78"/>
    </row>
    <row r="669" ht="12.75">
      <c r="N669" s="78"/>
    </row>
    <row r="670" ht="12.75">
      <c r="N670" s="78"/>
    </row>
    <row r="671" ht="12.75">
      <c r="N671" s="78"/>
    </row>
    <row r="672" ht="12.75">
      <c r="N672" s="78"/>
    </row>
    <row r="673" ht="12.75">
      <c r="N673" s="78"/>
    </row>
    <row r="674" ht="12.75">
      <c r="N674" s="78"/>
    </row>
    <row r="675" ht="12.75">
      <c r="N675" s="78"/>
    </row>
    <row r="676" ht="12.75">
      <c r="N676" s="78"/>
    </row>
    <row r="677" ht="12.75">
      <c r="N677" s="78"/>
    </row>
    <row r="678" ht="12.75">
      <c r="N678" s="78"/>
    </row>
    <row r="679" ht="12.75">
      <c r="N679" s="78"/>
    </row>
    <row r="680" ht="12.75">
      <c r="N680" s="78"/>
    </row>
    <row r="681" ht="12.75">
      <c r="N681" s="78"/>
    </row>
    <row r="682" ht="12.75">
      <c r="N682" s="78"/>
    </row>
    <row r="683" ht="12.75">
      <c r="N683" s="78"/>
    </row>
    <row r="684" ht="12.75">
      <c r="N684" s="78"/>
    </row>
    <row r="685" ht="12.75">
      <c r="N685" s="78"/>
    </row>
    <row r="686" ht="12.75">
      <c r="N686" s="78"/>
    </row>
    <row r="687" ht="12.75">
      <c r="N687" s="78"/>
    </row>
    <row r="688" ht="12.75">
      <c r="N688" s="78"/>
    </row>
    <row r="689" ht="12.75">
      <c r="N689" s="78"/>
    </row>
    <row r="690" ht="12.75">
      <c r="N690" s="78"/>
    </row>
    <row r="691" ht="12.75">
      <c r="N691" s="78"/>
    </row>
    <row r="692" ht="12.75">
      <c r="N692" s="78"/>
    </row>
    <row r="693" ht="12.75">
      <c r="N693" s="78"/>
    </row>
    <row r="694" ht="12.75">
      <c r="N694" s="78"/>
    </row>
    <row r="695" ht="12.75">
      <c r="N695" s="78"/>
    </row>
    <row r="696" ht="12.75">
      <c r="N696" s="78"/>
    </row>
    <row r="697" ht="12.75">
      <c r="N697" s="78"/>
    </row>
    <row r="698" ht="12.75">
      <c r="N698" s="78"/>
    </row>
    <row r="699" ht="12.75">
      <c r="N699" s="78"/>
    </row>
    <row r="700" ht="12.75">
      <c r="N700" s="78"/>
    </row>
    <row r="701" ht="12.75">
      <c r="N701" s="78"/>
    </row>
    <row r="702" ht="12.75">
      <c r="N702" s="78"/>
    </row>
    <row r="703" ht="12.75">
      <c r="N703" s="78"/>
    </row>
    <row r="704" ht="12.75">
      <c r="N704" s="78"/>
    </row>
    <row r="705" ht="12.75">
      <c r="N705" s="78"/>
    </row>
    <row r="706" ht="12.75">
      <c r="N706" s="78"/>
    </row>
    <row r="707" ht="12.75">
      <c r="N707" s="78"/>
    </row>
    <row r="708" ht="12.75">
      <c r="N708" s="78"/>
    </row>
    <row r="709" ht="12.75">
      <c r="N709" s="78"/>
    </row>
    <row r="710" ht="12.75">
      <c r="N710" s="78"/>
    </row>
    <row r="711" ht="12.75">
      <c r="N711" s="78"/>
    </row>
    <row r="712" ht="12.75">
      <c r="N712" s="78"/>
    </row>
    <row r="713" ht="12.75">
      <c r="N713" s="78"/>
    </row>
    <row r="714" ht="12.75">
      <c r="N714" s="78"/>
    </row>
    <row r="715" ht="12.75">
      <c r="N715" s="78"/>
    </row>
    <row r="716" ht="12.75">
      <c r="N716" s="78"/>
    </row>
    <row r="717" ht="12.75">
      <c r="N717" s="78"/>
    </row>
    <row r="718" ht="12.75">
      <c r="N718" s="78"/>
    </row>
    <row r="719" ht="12.75">
      <c r="N719" s="78"/>
    </row>
    <row r="720" ht="12.75">
      <c r="N720" s="78"/>
    </row>
    <row r="721" ht="12.75">
      <c r="N721" s="78"/>
    </row>
    <row r="722" ht="12.75">
      <c r="N722" s="78"/>
    </row>
    <row r="723" ht="12.75">
      <c r="N723" s="78"/>
    </row>
    <row r="724" ht="12.75">
      <c r="N724" s="78"/>
    </row>
    <row r="725" ht="12.75">
      <c r="N725" s="78"/>
    </row>
    <row r="726" ht="12.75">
      <c r="N726" s="78"/>
    </row>
    <row r="727" ht="12.75">
      <c r="N727" s="78"/>
    </row>
    <row r="728" ht="12.75">
      <c r="N728" s="78"/>
    </row>
    <row r="729" ht="12.75">
      <c r="N729" s="78"/>
    </row>
    <row r="730" ht="12.75">
      <c r="N730" s="78"/>
    </row>
    <row r="731" ht="12.75">
      <c r="N731" s="78"/>
    </row>
    <row r="732" ht="12.75">
      <c r="N732" s="78"/>
    </row>
    <row r="733" ht="12.75">
      <c r="N733" s="78"/>
    </row>
    <row r="734" ht="12.75">
      <c r="N734" s="78"/>
    </row>
    <row r="735" ht="12.75">
      <c r="N735" s="78"/>
    </row>
    <row r="736" ht="12.75">
      <c r="N736" s="78"/>
    </row>
    <row r="737" ht="12.75">
      <c r="N737" s="78"/>
    </row>
    <row r="738" ht="12.75">
      <c r="N738" s="78"/>
    </row>
    <row r="739" ht="12.75">
      <c r="N739" s="78"/>
    </row>
    <row r="740" ht="12.75">
      <c r="N740" s="78"/>
    </row>
    <row r="741" ht="12.75">
      <c r="N741" s="78"/>
    </row>
    <row r="742" ht="12.75">
      <c r="N742" s="78"/>
    </row>
    <row r="743" ht="12.75">
      <c r="N743" s="78"/>
    </row>
    <row r="744" ht="12.75">
      <c r="N744" s="78"/>
    </row>
    <row r="745" ht="12.75">
      <c r="N745" s="78"/>
    </row>
    <row r="746" ht="12.75">
      <c r="N746" s="78"/>
    </row>
    <row r="747" ht="12.75">
      <c r="N747" s="78"/>
    </row>
    <row r="748" ht="12.75">
      <c r="N748" s="78"/>
    </row>
    <row r="749" ht="12.75">
      <c r="N749" s="78"/>
    </row>
    <row r="750" ht="12.75">
      <c r="N750" s="78"/>
    </row>
    <row r="751" ht="12.75">
      <c r="N751" s="78"/>
    </row>
    <row r="752" ht="12.75">
      <c r="N752" s="78"/>
    </row>
    <row r="753" ht="12.75">
      <c r="N753" s="78"/>
    </row>
    <row r="754" ht="12.75">
      <c r="N754" s="78"/>
    </row>
    <row r="755" ht="12.75">
      <c r="N755" s="78"/>
    </row>
    <row r="756" ht="12.75">
      <c r="N756" s="78"/>
    </row>
    <row r="757" ht="12.75">
      <c r="N757" s="78"/>
    </row>
    <row r="758" ht="12.75">
      <c r="N758" s="78"/>
    </row>
    <row r="759" ht="12.75">
      <c r="N759" s="78"/>
    </row>
    <row r="760" ht="12.75">
      <c r="N760" s="78"/>
    </row>
    <row r="761" ht="12.75">
      <c r="N761" s="78"/>
    </row>
    <row r="762" ht="12.75">
      <c r="N762" s="78"/>
    </row>
    <row r="763" ht="12.75">
      <c r="N763" s="78"/>
    </row>
    <row r="764" ht="12.75">
      <c r="N764" s="78"/>
    </row>
    <row r="765" ht="12.75">
      <c r="N765" s="78"/>
    </row>
    <row r="766" ht="12.75">
      <c r="N766" s="78"/>
    </row>
    <row r="767" ht="12.75">
      <c r="N767" s="78"/>
    </row>
    <row r="768" ht="12.75">
      <c r="N768" s="78"/>
    </row>
    <row r="769" ht="12.75">
      <c r="N769" s="78"/>
    </row>
    <row r="770" ht="12.75">
      <c r="N770" s="78"/>
    </row>
    <row r="771" ht="12.75">
      <c r="N771" s="78"/>
    </row>
    <row r="772" ht="12.75">
      <c r="N772" s="78"/>
    </row>
    <row r="773" ht="12.75">
      <c r="N773" s="78"/>
    </row>
    <row r="774" ht="12.75">
      <c r="N774" s="78"/>
    </row>
    <row r="775" ht="12.75">
      <c r="N775" s="82"/>
    </row>
    <row r="776" ht="12.75">
      <c r="N776" s="82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</sheetData>
  <mergeCells count="2">
    <mergeCell ref="B30:F30"/>
    <mergeCell ref="B3:J3"/>
  </mergeCells>
  <printOptions/>
  <pageMargins left="0.25" right="0.25" top="1.28" bottom="0.52" header="0.5" footer="0.5"/>
  <pageSetup firstPageNumber="19" useFirstPageNumber="1" horizontalDpi="1200" verticalDpi="1200" orientation="portrait" scale="60" r:id="rId1"/>
  <headerFooter alignWithMargins="0">
    <oddHeader>&amp;R&amp;"Times New Roman,Regular"&amp;20Questar Gas Company
Docket 07-057-13
QGC Exhibit 6.3
Page &amp;P of 41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03810</dc:creator>
  <cp:keywords/>
  <dc:description/>
  <cp:lastModifiedBy>03810</cp:lastModifiedBy>
  <cp:lastPrinted>2007-12-19T19:40:41Z</cp:lastPrinted>
  <dcterms:created xsi:type="dcterms:W3CDTF">2007-11-16T20:41:25Z</dcterms:created>
  <dcterms:modified xsi:type="dcterms:W3CDTF">2007-12-19T19:44:22Z</dcterms:modified>
  <cp:category/>
  <cp:version/>
  <cp:contentType/>
  <cp:contentStatus/>
</cp:coreProperties>
</file>